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01fbdc6cb4c0053/Documents/"/>
    </mc:Choice>
  </mc:AlternateContent>
  <xr:revisionPtr revIDLastSave="0" documentId="14_{1FB8A341-23BE-4A01-8C31-F9B1FB099E69}" xr6:coauthVersionLast="47" xr6:coauthVersionMax="47" xr10:uidLastSave="{00000000-0000-0000-0000-000000000000}"/>
  <bookViews>
    <workbookView xWindow="-110" yWindow="-110" windowWidth="19420" windowHeight="11500" tabRatio="753" xr2:uid="{644493D4-A9A8-44F4-9566-0C49ECF9D78A}"/>
  </bookViews>
  <sheets>
    <sheet name="Cover" sheetId="17" r:id="rId1"/>
    <sheet name="RRM Intro" sheetId="20" r:id="rId2"/>
    <sheet name="Model Intro" sheetId="11" r:id="rId3"/>
    <sheet name="Model" sheetId="1" r:id="rId4"/>
    <sheet name="Data" sheetId="15" r:id="rId5"/>
  </sheets>
  <definedNames>
    <definedName name="CIQWBGuid" hidden="1">"6e124e00-8882-452f-a257-ef80b1659fab"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43549.6358680556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Cover!$B$2:$G$18</definedName>
    <definedName name="_xlnm.Print_Area" localSheetId="4">Data!$B$2:$Z$131</definedName>
    <definedName name="_xlnm.Print_Area" localSheetId="3">Model!$B$2:$Q$119</definedName>
    <definedName name="_xlnm.Print_Area" localSheetId="2">'Model Intro'!$B$2:$L$42</definedName>
    <definedName name="_xlnm.Print_Area" localSheetId="1">'RRM Intro'!$B$2:$K$62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10" i="1"/>
  <c r="R60" i="15"/>
  <c r="R61" i="15" s="1"/>
  <c r="R62" i="15" s="1"/>
  <c r="R63" i="15" s="1"/>
  <c r="R64" i="15" s="1"/>
  <c r="R65" i="15" s="1"/>
  <c r="R66" i="15" s="1"/>
  <c r="R67" i="15" s="1"/>
  <c r="R68" i="15" s="1"/>
  <c r="R69" i="15" s="1"/>
  <c r="R70" i="15" s="1"/>
  <c r="R71" i="15" s="1"/>
  <c r="R72" i="15" s="1"/>
  <c r="R73" i="15" s="1"/>
  <c r="R74" i="15" s="1"/>
  <c r="R75" i="15" s="1"/>
  <c r="R76" i="15" s="1"/>
  <c r="R77" i="15" s="1"/>
  <c r="R78" i="15" s="1"/>
  <c r="R79" i="15" s="1"/>
  <c r="R80" i="15" s="1"/>
  <c r="R81" i="15" s="1"/>
  <c r="R82" i="15" s="1"/>
  <c r="R83" i="15" s="1"/>
  <c r="R84" i="15" s="1"/>
  <c r="R85" i="15" s="1"/>
  <c r="R86" i="15" s="1"/>
  <c r="R87" i="15" s="1"/>
  <c r="R88" i="15" s="1"/>
  <c r="R89" i="15" s="1"/>
  <c r="R90" i="15" s="1"/>
  <c r="R91" i="15" s="1"/>
  <c r="R92" i="15" s="1"/>
  <c r="R93" i="15" s="1"/>
  <c r="R94" i="15" s="1"/>
  <c r="R95" i="15" s="1"/>
  <c r="R96" i="15" s="1"/>
  <c r="R97" i="15" s="1"/>
  <c r="R98" i="15" s="1"/>
  <c r="R99" i="15" s="1"/>
  <c r="R100" i="15" s="1"/>
  <c r="R101" i="15" s="1"/>
  <c r="R102" i="15" s="1"/>
  <c r="R103" i="15" s="1"/>
  <c r="R104" i="15" s="1"/>
  <c r="R105" i="15" s="1"/>
  <c r="R106" i="15" s="1"/>
  <c r="R107" i="15" s="1"/>
  <c r="R108" i="15" s="1"/>
  <c r="R109" i="15" s="1"/>
  <c r="R110" i="15" s="1"/>
  <c r="R111" i="15" s="1"/>
  <c r="R112" i="15" s="1"/>
  <c r="R113" i="15" s="1"/>
  <c r="R114" i="15" s="1"/>
  <c r="R115" i="15" s="1"/>
  <c r="R116" i="15" s="1"/>
  <c r="R117" i="15" s="1"/>
  <c r="R118" i="15" s="1"/>
  <c r="R119" i="15" s="1"/>
  <c r="R120" i="15" s="1"/>
  <c r="R121" i="15" s="1"/>
  <c r="R122" i="15" s="1"/>
  <c r="R123" i="15" s="1"/>
  <c r="R124" i="15" s="1"/>
  <c r="R125" i="15" s="1"/>
  <c r="R126" i="15" s="1"/>
  <c r="R127" i="15" s="1"/>
  <c r="R128" i="15" s="1"/>
  <c r="R129" i="15" s="1"/>
  <c r="R130" i="15" s="1"/>
  <c r="Q60" i="15"/>
  <c r="Q61" i="15" s="1"/>
  <c r="Q62" i="15" s="1"/>
  <c r="Q63" i="15" s="1"/>
  <c r="Q64" i="15" s="1"/>
  <c r="Q65" i="15" s="1"/>
  <c r="Q66" i="15" s="1"/>
  <c r="Q67" i="15" s="1"/>
  <c r="Q68" i="15" s="1"/>
  <c r="Q69" i="15" s="1"/>
  <c r="Q70" i="15" s="1"/>
  <c r="Q71" i="15" s="1"/>
  <c r="Q72" i="15" s="1"/>
  <c r="Q73" i="15" s="1"/>
  <c r="Q74" i="15" s="1"/>
  <c r="Q75" i="15" s="1"/>
  <c r="Q76" i="15" s="1"/>
  <c r="Q77" i="15" s="1"/>
  <c r="Q78" i="15" s="1"/>
  <c r="Q79" i="15" s="1"/>
  <c r="Q80" i="15" s="1"/>
  <c r="Q81" i="15" s="1"/>
  <c r="Q82" i="15" s="1"/>
  <c r="Q83" i="15" s="1"/>
  <c r="Q84" i="15" s="1"/>
  <c r="Q85" i="15" s="1"/>
  <c r="Q86" i="15" s="1"/>
  <c r="Q87" i="15" s="1"/>
  <c r="Q88" i="15" s="1"/>
  <c r="Q89" i="15" s="1"/>
  <c r="Q90" i="15" s="1"/>
  <c r="Q91" i="15" s="1"/>
  <c r="Q92" i="15" s="1"/>
  <c r="Q93" i="15" s="1"/>
  <c r="Q94" i="15" s="1"/>
  <c r="Q95" i="15" s="1"/>
  <c r="Q96" i="15" s="1"/>
  <c r="Q97" i="15" s="1"/>
  <c r="Q98" i="15" s="1"/>
  <c r="Q99" i="15" s="1"/>
  <c r="Q100" i="15" s="1"/>
  <c r="Q101" i="15" s="1"/>
  <c r="Q102" i="15" s="1"/>
  <c r="Q103" i="15" s="1"/>
  <c r="Q104" i="15" s="1"/>
  <c r="Q105" i="15" s="1"/>
  <c r="Q106" i="15" s="1"/>
  <c r="Q107" i="15" s="1"/>
  <c r="Q108" i="15" s="1"/>
  <c r="Q109" i="15" s="1"/>
  <c r="Q110" i="15" s="1"/>
  <c r="Q111" i="15" s="1"/>
  <c r="Q112" i="15" s="1"/>
  <c r="Q113" i="15" s="1"/>
  <c r="Q114" i="15" s="1"/>
  <c r="Q115" i="15" s="1"/>
  <c r="Q116" i="15" s="1"/>
  <c r="Q117" i="15" s="1"/>
  <c r="Q118" i="15" s="1"/>
  <c r="Q119" i="15" s="1"/>
  <c r="Q120" i="15" s="1"/>
  <c r="Q121" i="15" s="1"/>
  <c r="Q122" i="15" s="1"/>
  <c r="Q123" i="15" s="1"/>
  <c r="Q124" i="15" s="1"/>
  <c r="Q125" i="15" s="1"/>
  <c r="Q126" i="15" s="1"/>
  <c r="Q127" i="15" s="1"/>
  <c r="Q128" i="15" s="1"/>
  <c r="Q129" i="15" s="1"/>
  <c r="Q130" i="15" s="1"/>
  <c r="P60" i="15"/>
  <c r="P61" i="15" s="1"/>
  <c r="P62" i="15" s="1"/>
  <c r="P63" i="15" s="1"/>
  <c r="P64" i="15" s="1"/>
  <c r="P65" i="15" s="1"/>
  <c r="P66" i="15" s="1"/>
  <c r="P67" i="15" s="1"/>
  <c r="P68" i="15" s="1"/>
  <c r="P69" i="15" s="1"/>
  <c r="P70" i="15" s="1"/>
  <c r="P71" i="15" s="1"/>
  <c r="P72" i="15" s="1"/>
  <c r="P73" i="15" s="1"/>
  <c r="P74" i="15" s="1"/>
  <c r="P75" i="15" s="1"/>
  <c r="P76" i="15" s="1"/>
  <c r="P77" i="15" s="1"/>
  <c r="P78" i="15" s="1"/>
  <c r="P79" i="15" s="1"/>
  <c r="P80" i="15" s="1"/>
  <c r="P81" i="15" s="1"/>
  <c r="P82" i="15" s="1"/>
  <c r="P83" i="15" s="1"/>
  <c r="P84" i="15" s="1"/>
  <c r="P85" i="15" s="1"/>
  <c r="P86" i="15" s="1"/>
  <c r="P87" i="15" s="1"/>
  <c r="P88" i="15" s="1"/>
  <c r="P89" i="15" s="1"/>
  <c r="P90" i="15" s="1"/>
  <c r="P91" i="15" s="1"/>
  <c r="P92" i="15" s="1"/>
  <c r="P93" i="15" s="1"/>
  <c r="P94" i="15" s="1"/>
  <c r="P95" i="15" s="1"/>
  <c r="P96" i="15" s="1"/>
  <c r="P97" i="15" s="1"/>
  <c r="P98" i="15" s="1"/>
  <c r="P99" i="15" s="1"/>
  <c r="P100" i="15" s="1"/>
  <c r="P101" i="15" s="1"/>
  <c r="P102" i="15" s="1"/>
  <c r="P103" i="15" s="1"/>
  <c r="P104" i="15" s="1"/>
  <c r="P105" i="15" s="1"/>
  <c r="P106" i="15" s="1"/>
  <c r="P107" i="15" s="1"/>
  <c r="P108" i="15" s="1"/>
  <c r="P109" i="15" s="1"/>
  <c r="P110" i="15" s="1"/>
  <c r="P111" i="15" s="1"/>
  <c r="P112" i="15" s="1"/>
  <c r="P113" i="15" s="1"/>
  <c r="P114" i="15" s="1"/>
  <c r="P115" i="15" s="1"/>
  <c r="P116" i="15" s="1"/>
  <c r="P117" i="15" s="1"/>
  <c r="P118" i="15" s="1"/>
  <c r="P119" i="15" s="1"/>
  <c r="P120" i="15" s="1"/>
  <c r="P121" i="15" s="1"/>
  <c r="P122" i="15" s="1"/>
  <c r="P123" i="15" s="1"/>
  <c r="P124" i="15" s="1"/>
  <c r="P125" i="15" s="1"/>
  <c r="P126" i="15" s="1"/>
  <c r="P127" i="15" s="1"/>
  <c r="P128" i="15" s="1"/>
  <c r="P129" i="15" s="1"/>
  <c r="P130" i="15" s="1"/>
  <c r="O60" i="15"/>
  <c r="O61" i="15" s="1"/>
  <c r="O62" i="15" s="1"/>
  <c r="O63" i="15" s="1"/>
  <c r="O64" i="15" s="1"/>
  <c r="O65" i="15" s="1"/>
  <c r="O66" i="15" s="1"/>
  <c r="O67" i="15" s="1"/>
  <c r="O68" i="15" s="1"/>
  <c r="O69" i="15" s="1"/>
  <c r="O70" i="15" s="1"/>
  <c r="O71" i="15" s="1"/>
  <c r="O72" i="15" s="1"/>
  <c r="O73" i="15" s="1"/>
  <c r="O74" i="15" s="1"/>
  <c r="O75" i="15" s="1"/>
  <c r="O76" i="15" s="1"/>
  <c r="O77" i="15" s="1"/>
  <c r="O78" i="15" s="1"/>
  <c r="O79" i="15" s="1"/>
  <c r="O80" i="15" s="1"/>
  <c r="O81" i="15" s="1"/>
  <c r="O82" i="15" s="1"/>
  <c r="O83" i="15" s="1"/>
  <c r="O84" i="15" s="1"/>
  <c r="O85" i="15" s="1"/>
  <c r="O86" i="15" s="1"/>
  <c r="O87" i="15" s="1"/>
  <c r="O88" i="15" s="1"/>
  <c r="O89" i="15" s="1"/>
  <c r="O90" i="15" s="1"/>
  <c r="O91" i="15" s="1"/>
  <c r="O92" i="15" s="1"/>
  <c r="O93" i="15" s="1"/>
  <c r="O94" i="15" s="1"/>
  <c r="O95" i="15" s="1"/>
  <c r="O96" i="15" s="1"/>
  <c r="O97" i="15" s="1"/>
  <c r="O98" i="15" s="1"/>
  <c r="O99" i="15" s="1"/>
  <c r="O100" i="15" s="1"/>
  <c r="O101" i="15" s="1"/>
  <c r="O102" i="15" s="1"/>
  <c r="O103" i="15" s="1"/>
  <c r="O104" i="15" s="1"/>
  <c r="O105" i="15" s="1"/>
  <c r="O106" i="15" s="1"/>
  <c r="O107" i="15" s="1"/>
  <c r="O108" i="15" s="1"/>
  <c r="O109" i="15" s="1"/>
  <c r="O110" i="15" s="1"/>
  <c r="O111" i="15" s="1"/>
  <c r="O112" i="15" s="1"/>
  <c r="O113" i="15" s="1"/>
  <c r="O114" i="15" s="1"/>
  <c r="O115" i="15" s="1"/>
  <c r="O116" i="15" s="1"/>
  <c r="O117" i="15" s="1"/>
  <c r="O118" i="15" s="1"/>
  <c r="O119" i="15" s="1"/>
  <c r="O120" i="15" s="1"/>
  <c r="O121" i="15" s="1"/>
  <c r="O122" i="15" s="1"/>
  <c r="O123" i="15" s="1"/>
  <c r="O124" i="15" s="1"/>
  <c r="O125" i="15" s="1"/>
  <c r="O126" i="15" s="1"/>
  <c r="O127" i="15" s="1"/>
  <c r="O128" i="15" s="1"/>
  <c r="O129" i="15" s="1"/>
  <c r="O130" i="15" s="1"/>
  <c r="N60" i="15"/>
  <c r="N61" i="15" s="1"/>
  <c r="N62" i="15" s="1"/>
  <c r="N63" i="15" s="1"/>
  <c r="N64" i="15" s="1"/>
  <c r="N65" i="15" s="1"/>
  <c r="N66" i="15" s="1"/>
  <c r="N67" i="15" s="1"/>
  <c r="N68" i="15" s="1"/>
  <c r="N69" i="15" s="1"/>
  <c r="N70" i="15" s="1"/>
  <c r="N71" i="15" s="1"/>
  <c r="N72" i="15" s="1"/>
  <c r="N73" i="15" s="1"/>
  <c r="N74" i="15" s="1"/>
  <c r="N75" i="15" s="1"/>
  <c r="N76" i="15" s="1"/>
  <c r="N77" i="15" s="1"/>
  <c r="N78" i="15" s="1"/>
  <c r="N79" i="15" s="1"/>
  <c r="N80" i="15" s="1"/>
  <c r="N81" i="15" s="1"/>
  <c r="N82" i="15" s="1"/>
  <c r="N83" i="15" s="1"/>
  <c r="N84" i="15" s="1"/>
  <c r="N85" i="15" s="1"/>
  <c r="N86" i="15" s="1"/>
  <c r="N87" i="15" s="1"/>
  <c r="N88" i="15" s="1"/>
  <c r="N89" i="15" s="1"/>
  <c r="N90" i="15" s="1"/>
  <c r="N91" i="15" s="1"/>
  <c r="N92" i="15" s="1"/>
  <c r="N93" i="15" s="1"/>
  <c r="N94" i="15" s="1"/>
  <c r="N95" i="15" s="1"/>
  <c r="N96" i="15" s="1"/>
  <c r="N97" i="15" s="1"/>
  <c r="N98" i="15" s="1"/>
  <c r="N99" i="15" s="1"/>
  <c r="N100" i="15" s="1"/>
  <c r="N101" i="15" s="1"/>
  <c r="N102" i="15" s="1"/>
  <c r="N103" i="15" s="1"/>
  <c r="N104" i="15" s="1"/>
  <c r="N105" i="15" s="1"/>
  <c r="N106" i="15" s="1"/>
  <c r="N107" i="15" s="1"/>
  <c r="N108" i="15" s="1"/>
  <c r="N109" i="15" s="1"/>
  <c r="N110" i="15" s="1"/>
  <c r="N111" i="15" s="1"/>
  <c r="N112" i="15" s="1"/>
  <c r="N113" i="15" s="1"/>
  <c r="N114" i="15" s="1"/>
  <c r="N115" i="15" s="1"/>
  <c r="N116" i="15" s="1"/>
  <c r="N117" i="15" s="1"/>
  <c r="N118" i="15" s="1"/>
  <c r="N119" i="15" s="1"/>
  <c r="N120" i="15" s="1"/>
  <c r="N121" i="15" s="1"/>
  <c r="N122" i="15" s="1"/>
  <c r="N123" i="15" s="1"/>
  <c r="N124" i="15" s="1"/>
  <c r="N125" i="15" s="1"/>
  <c r="N126" i="15" s="1"/>
  <c r="N127" i="15" s="1"/>
  <c r="N128" i="15" s="1"/>
  <c r="N129" i="15" s="1"/>
  <c r="N130" i="15" s="1"/>
  <c r="M60" i="15"/>
  <c r="M61" i="15" s="1"/>
  <c r="M62" i="15" s="1"/>
  <c r="M63" i="15" s="1"/>
  <c r="M64" i="15" s="1"/>
  <c r="M65" i="15" s="1"/>
  <c r="M66" i="15" s="1"/>
  <c r="M67" i="15" s="1"/>
  <c r="M68" i="15" s="1"/>
  <c r="M69" i="15" s="1"/>
  <c r="M70" i="15" s="1"/>
  <c r="M71" i="15" s="1"/>
  <c r="M72" i="15" s="1"/>
  <c r="M73" i="15" s="1"/>
  <c r="M74" i="15" s="1"/>
  <c r="M75" i="15" s="1"/>
  <c r="M76" i="15" s="1"/>
  <c r="M77" i="15" s="1"/>
  <c r="M78" i="15" s="1"/>
  <c r="M79" i="15" s="1"/>
  <c r="M80" i="15" s="1"/>
  <c r="M81" i="15" s="1"/>
  <c r="M82" i="15" s="1"/>
  <c r="M83" i="15" s="1"/>
  <c r="M84" i="15" s="1"/>
  <c r="M85" i="15" s="1"/>
  <c r="M86" i="15" s="1"/>
  <c r="M87" i="15" s="1"/>
  <c r="M88" i="15" s="1"/>
  <c r="M89" i="15" s="1"/>
  <c r="M90" i="15" s="1"/>
  <c r="M91" i="15" s="1"/>
  <c r="M92" i="15" s="1"/>
  <c r="M93" i="15" s="1"/>
  <c r="M94" i="15" s="1"/>
  <c r="M95" i="15" s="1"/>
  <c r="M96" i="15" s="1"/>
  <c r="M97" i="15" s="1"/>
  <c r="M98" i="15" s="1"/>
  <c r="M99" i="15" s="1"/>
  <c r="M100" i="15" s="1"/>
  <c r="M101" i="15" s="1"/>
  <c r="M102" i="15" s="1"/>
  <c r="M103" i="15" s="1"/>
  <c r="M104" i="15" s="1"/>
  <c r="M105" i="15" s="1"/>
  <c r="M106" i="15" s="1"/>
  <c r="M107" i="15" s="1"/>
  <c r="M108" i="15" s="1"/>
  <c r="M109" i="15" s="1"/>
  <c r="M110" i="15" s="1"/>
  <c r="M111" i="15" s="1"/>
  <c r="M112" i="15" s="1"/>
  <c r="M113" i="15" s="1"/>
  <c r="M114" i="15" s="1"/>
  <c r="M115" i="15" s="1"/>
  <c r="M116" i="15" s="1"/>
  <c r="M117" i="15" s="1"/>
  <c r="M118" i="15" s="1"/>
  <c r="M119" i="15" s="1"/>
  <c r="M120" i="15" s="1"/>
  <c r="M121" i="15" s="1"/>
  <c r="M122" i="15" s="1"/>
  <c r="M123" i="15" s="1"/>
  <c r="M124" i="15" s="1"/>
  <c r="M125" i="15" s="1"/>
  <c r="M126" i="15" s="1"/>
  <c r="M127" i="15" s="1"/>
  <c r="M128" i="15" s="1"/>
  <c r="M129" i="15" s="1"/>
  <c r="M130" i="15" s="1"/>
  <c r="L60" i="15"/>
  <c r="L61" i="15" s="1"/>
  <c r="L62" i="15" s="1"/>
  <c r="L63" i="15" s="1"/>
  <c r="L64" i="15" s="1"/>
  <c r="L65" i="15" s="1"/>
  <c r="L66" i="15" s="1"/>
  <c r="L67" i="15" s="1"/>
  <c r="L68" i="15" s="1"/>
  <c r="L69" i="15" s="1"/>
  <c r="L70" i="15" s="1"/>
  <c r="L71" i="15" s="1"/>
  <c r="L72" i="15" s="1"/>
  <c r="L73" i="15" s="1"/>
  <c r="L74" i="15" s="1"/>
  <c r="L75" i="15" s="1"/>
  <c r="L76" i="15" s="1"/>
  <c r="L77" i="15" s="1"/>
  <c r="L78" i="15" s="1"/>
  <c r="L79" i="15" s="1"/>
  <c r="L80" i="15" s="1"/>
  <c r="L81" i="15" s="1"/>
  <c r="L82" i="15" s="1"/>
  <c r="L83" i="15" s="1"/>
  <c r="L84" i="15" s="1"/>
  <c r="L85" i="15" s="1"/>
  <c r="L86" i="15" s="1"/>
  <c r="L87" i="15" s="1"/>
  <c r="L88" i="15" s="1"/>
  <c r="L89" i="15" s="1"/>
  <c r="L90" i="15" s="1"/>
  <c r="L91" i="15" s="1"/>
  <c r="L92" i="15" s="1"/>
  <c r="L93" i="15" s="1"/>
  <c r="L94" i="15" s="1"/>
  <c r="L95" i="15" s="1"/>
  <c r="L96" i="15" s="1"/>
  <c r="L97" i="15" s="1"/>
  <c r="L98" i="15" s="1"/>
  <c r="L99" i="15" s="1"/>
  <c r="L100" i="15" s="1"/>
  <c r="L101" i="15" s="1"/>
  <c r="L102" i="15" s="1"/>
  <c r="L103" i="15" s="1"/>
  <c r="L104" i="15" s="1"/>
  <c r="L105" i="15" s="1"/>
  <c r="L106" i="15" s="1"/>
  <c r="L107" i="15" s="1"/>
  <c r="L108" i="15" s="1"/>
  <c r="L109" i="15" s="1"/>
  <c r="L110" i="15" s="1"/>
  <c r="L111" i="15" s="1"/>
  <c r="L112" i="15" s="1"/>
  <c r="L113" i="15" s="1"/>
  <c r="L114" i="15" s="1"/>
  <c r="L115" i="15" s="1"/>
  <c r="L116" i="15" s="1"/>
  <c r="L117" i="15" s="1"/>
  <c r="L118" i="15" s="1"/>
  <c r="L119" i="15" s="1"/>
  <c r="L120" i="15" s="1"/>
  <c r="L121" i="15" s="1"/>
  <c r="L122" i="15" s="1"/>
  <c r="L123" i="15" s="1"/>
  <c r="L124" i="15" s="1"/>
  <c r="L125" i="15" s="1"/>
  <c r="L126" i="15" s="1"/>
  <c r="L127" i="15" s="1"/>
  <c r="L128" i="15" s="1"/>
  <c r="L129" i="15" s="1"/>
  <c r="L130" i="15" s="1"/>
  <c r="K60" i="15"/>
  <c r="K61" i="15" s="1"/>
  <c r="K62" i="15" s="1"/>
  <c r="K63" i="15" s="1"/>
  <c r="K64" i="15" s="1"/>
  <c r="K65" i="15" s="1"/>
  <c r="K66" i="15" s="1"/>
  <c r="K67" i="15" s="1"/>
  <c r="K68" i="15" s="1"/>
  <c r="K69" i="15" s="1"/>
  <c r="K70" i="15" s="1"/>
  <c r="K71" i="15" s="1"/>
  <c r="K72" i="15" s="1"/>
  <c r="K73" i="15" s="1"/>
  <c r="K74" i="15" s="1"/>
  <c r="K75" i="15" s="1"/>
  <c r="K76" i="15" s="1"/>
  <c r="K77" i="15" s="1"/>
  <c r="K78" i="15" s="1"/>
  <c r="K79" i="15" s="1"/>
  <c r="K80" i="15" s="1"/>
  <c r="K81" i="15" s="1"/>
  <c r="K82" i="15" s="1"/>
  <c r="K83" i="15" s="1"/>
  <c r="K84" i="15" s="1"/>
  <c r="K85" i="15" s="1"/>
  <c r="K86" i="15" s="1"/>
  <c r="K87" i="15" s="1"/>
  <c r="K88" i="15" s="1"/>
  <c r="K89" i="15" s="1"/>
  <c r="K90" i="15" s="1"/>
  <c r="K91" i="15" s="1"/>
  <c r="K92" i="15" s="1"/>
  <c r="K93" i="15" s="1"/>
  <c r="K94" i="15" s="1"/>
  <c r="K95" i="15" s="1"/>
  <c r="K96" i="15" s="1"/>
  <c r="K97" i="15" s="1"/>
  <c r="K98" i="15" s="1"/>
  <c r="K99" i="15" s="1"/>
  <c r="K100" i="15" s="1"/>
  <c r="K101" i="15" s="1"/>
  <c r="K102" i="15" s="1"/>
  <c r="K103" i="15" s="1"/>
  <c r="K104" i="15" s="1"/>
  <c r="K105" i="15" s="1"/>
  <c r="K106" i="15" s="1"/>
  <c r="K107" i="15" s="1"/>
  <c r="K108" i="15" s="1"/>
  <c r="K109" i="15" s="1"/>
  <c r="K110" i="15" s="1"/>
  <c r="K111" i="15" s="1"/>
  <c r="K112" i="15" s="1"/>
  <c r="K113" i="15" s="1"/>
  <c r="K114" i="15" s="1"/>
  <c r="K115" i="15" s="1"/>
  <c r="K116" i="15" s="1"/>
  <c r="K117" i="15" s="1"/>
  <c r="K118" i="15" s="1"/>
  <c r="K119" i="15" s="1"/>
  <c r="K120" i="15" s="1"/>
  <c r="K121" i="15" s="1"/>
  <c r="K122" i="15" s="1"/>
  <c r="K123" i="15" s="1"/>
  <c r="K124" i="15" s="1"/>
  <c r="K125" i="15" s="1"/>
  <c r="K126" i="15" s="1"/>
  <c r="K127" i="15" s="1"/>
  <c r="K128" i="15" s="1"/>
  <c r="K129" i="15" s="1"/>
  <c r="K130" i="15" s="1"/>
  <c r="J60" i="15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I60" i="15"/>
  <c r="I61" i="15" s="1"/>
  <c r="I62" i="15" s="1"/>
  <c r="I63" i="15" s="1"/>
  <c r="I64" i="15" s="1"/>
  <c r="I65" i="15" s="1"/>
  <c r="I66" i="15" s="1"/>
  <c r="I67" i="15" s="1"/>
  <c r="I68" i="15" s="1"/>
  <c r="I69" i="15" s="1"/>
  <c r="I70" i="15" s="1"/>
  <c r="I71" i="15" s="1"/>
  <c r="I72" i="15" s="1"/>
  <c r="I73" i="15" s="1"/>
  <c r="I74" i="15" s="1"/>
  <c r="I75" i="15" s="1"/>
  <c r="I76" i="15" s="1"/>
  <c r="I77" i="15" s="1"/>
  <c r="I78" i="15" s="1"/>
  <c r="I79" i="15" s="1"/>
  <c r="I80" i="15" s="1"/>
  <c r="I81" i="15" s="1"/>
  <c r="I82" i="15" s="1"/>
  <c r="I83" i="15" s="1"/>
  <c r="I84" i="15" s="1"/>
  <c r="I85" i="15" s="1"/>
  <c r="I86" i="15" s="1"/>
  <c r="I87" i="15" s="1"/>
  <c r="I88" i="15" s="1"/>
  <c r="I89" i="15" s="1"/>
  <c r="I90" i="15" s="1"/>
  <c r="I91" i="15" s="1"/>
  <c r="I92" i="15" s="1"/>
  <c r="I93" i="15" s="1"/>
  <c r="I94" i="15" s="1"/>
  <c r="I95" i="15" s="1"/>
  <c r="I96" i="15" s="1"/>
  <c r="I97" i="15" s="1"/>
  <c r="I98" i="15" s="1"/>
  <c r="I99" i="15" s="1"/>
  <c r="I100" i="15" s="1"/>
  <c r="I101" i="15" s="1"/>
  <c r="I102" i="15" s="1"/>
  <c r="I103" i="15" s="1"/>
  <c r="I104" i="15" s="1"/>
  <c r="I105" i="15" s="1"/>
  <c r="I106" i="15" s="1"/>
  <c r="I107" i="15" s="1"/>
  <c r="I108" i="15" s="1"/>
  <c r="I109" i="15" s="1"/>
  <c r="I110" i="15" s="1"/>
  <c r="I111" i="15" s="1"/>
  <c r="I112" i="15" s="1"/>
  <c r="I113" i="15" s="1"/>
  <c r="I114" i="15" s="1"/>
  <c r="I115" i="15" s="1"/>
  <c r="I116" i="15" s="1"/>
  <c r="I117" i="15" s="1"/>
  <c r="I118" i="15" s="1"/>
  <c r="I119" i="15" s="1"/>
  <c r="I120" i="15" s="1"/>
  <c r="I121" i="15" s="1"/>
  <c r="I122" i="15" s="1"/>
  <c r="I123" i="15" s="1"/>
  <c r="I124" i="15" s="1"/>
  <c r="I125" i="15" s="1"/>
  <c r="I126" i="15" s="1"/>
  <c r="I127" i="15" s="1"/>
  <c r="I128" i="15" s="1"/>
  <c r="I129" i="15" s="1"/>
  <c r="I130" i="15" s="1"/>
  <c r="H60" i="15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s="1"/>
  <c r="H94" i="15" s="1"/>
  <c r="H95" i="15" s="1"/>
  <c r="H96" i="15" s="1"/>
  <c r="H97" i="15" s="1"/>
  <c r="H98" i="15" s="1"/>
  <c r="H99" i="15" s="1"/>
  <c r="H100" i="15" s="1"/>
  <c r="H101" i="15" s="1"/>
  <c r="H102" i="15" s="1"/>
  <c r="H103" i="15" s="1"/>
  <c r="H104" i="15" s="1"/>
  <c r="H105" i="15" s="1"/>
  <c r="H106" i="15" s="1"/>
  <c r="H107" i="15" s="1"/>
  <c r="H108" i="15" s="1"/>
  <c r="H109" i="15" s="1"/>
  <c r="H110" i="15" s="1"/>
  <c r="H111" i="15" s="1"/>
  <c r="H112" i="15" s="1"/>
  <c r="H113" i="15" s="1"/>
  <c r="H114" i="15" s="1"/>
  <c r="H115" i="15" s="1"/>
  <c r="H116" i="15" s="1"/>
  <c r="H117" i="15" s="1"/>
  <c r="H118" i="15" s="1"/>
  <c r="H119" i="15" s="1"/>
  <c r="H120" i="15" s="1"/>
  <c r="H121" i="15" s="1"/>
  <c r="H122" i="15" s="1"/>
  <c r="H123" i="15" s="1"/>
  <c r="H124" i="15" s="1"/>
  <c r="H125" i="15" s="1"/>
  <c r="H126" i="15" s="1"/>
  <c r="H127" i="15" s="1"/>
  <c r="H128" i="15" s="1"/>
  <c r="H129" i="15" s="1"/>
  <c r="H130" i="15" s="1"/>
  <c r="G60" i="15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F60" i="15"/>
  <c r="F61" i="15" s="1"/>
  <c r="F62" i="15" s="1"/>
  <c r="F63" i="15" s="1"/>
  <c r="F64" i="15" s="1"/>
  <c r="F65" i="15" s="1"/>
  <c r="F66" i="15" s="1"/>
  <c r="F67" i="15" s="1"/>
  <c r="F68" i="15" s="1"/>
  <c r="F69" i="15" s="1"/>
  <c r="F70" i="15" s="1"/>
  <c r="F71" i="15" s="1"/>
  <c r="F72" i="15" s="1"/>
  <c r="F73" i="15" s="1"/>
  <c r="F74" i="15" s="1"/>
  <c r="F75" i="15" s="1"/>
  <c r="F76" i="15" s="1"/>
  <c r="F77" i="15" s="1"/>
  <c r="F78" i="15" s="1"/>
  <c r="F79" i="15" s="1"/>
  <c r="F80" i="15" s="1"/>
  <c r="F81" i="15" s="1"/>
  <c r="F82" i="15" s="1"/>
  <c r="F83" i="15" s="1"/>
  <c r="F84" i="15" s="1"/>
  <c r="F85" i="15" s="1"/>
  <c r="F86" i="15" s="1"/>
  <c r="F87" i="15" s="1"/>
  <c r="F88" i="15" s="1"/>
  <c r="F89" i="15" s="1"/>
  <c r="F90" i="15" s="1"/>
  <c r="F91" i="15" s="1"/>
  <c r="F92" i="15" s="1"/>
  <c r="F93" i="15" s="1"/>
  <c r="F94" i="15" s="1"/>
  <c r="F95" i="15" s="1"/>
  <c r="F96" i="15" s="1"/>
  <c r="F97" i="15" s="1"/>
  <c r="F98" i="15" s="1"/>
  <c r="F99" i="15" s="1"/>
  <c r="F100" i="15" s="1"/>
  <c r="F101" i="15" s="1"/>
  <c r="F102" i="15" s="1"/>
  <c r="F103" i="15" s="1"/>
  <c r="F104" i="15" s="1"/>
  <c r="F105" i="15" s="1"/>
  <c r="F106" i="15" s="1"/>
  <c r="F107" i="15" s="1"/>
  <c r="F108" i="15" s="1"/>
  <c r="F109" i="15" s="1"/>
  <c r="F110" i="15" s="1"/>
  <c r="F111" i="15" s="1"/>
  <c r="F112" i="15" s="1"/>
  <c r="F113" i="15" s="1"/>
  <c r="F114" i="15" s="1"/>
  <c r="F115" i="15" s="1"/>
  <c r="F116" i="15" s="1"/>
  <c r="F117" i="15" s="1"/>
  <c r="F118" i="15" s="1"/>
  <c r="F119" i="15" s="1"/>
  <c r="F120" i="15" s="1"/>
  <c r="F121" i="15" s="1"/>
  <c r="F122" i="15" s="1"/>
  <c r="F123" i="15" s="1"/>
  <c r="F124" i="15" s="1"/>
  <c r="F125" i="15" s="1"/>
  <c r="F126" i="15" s="1"/>
  <c r="F127" i="15" s="1"/>
  <c r="F128" i="15" s="1"/>
  <c r="F129" i="15" s="1"/>
  <c r="F130" i="15" s="1"/>
  <c r="E60" i="15"/>
  <c r="E61" i="15" s="1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E96" i="15" s="1"/>
  <c r="E97" i="15" s="1"/>
  <c r="E98" i="15" s="1"/>
  <c r="E99" i="15" s="1"/>
  <c r="E100" i="15" s="1"/>
  <c r="E101" i="15" s="1"/>
  <c r="E102" i="15" s="1"/>
  <c r="E103" i="15" s="1"/>
  <c r="E104" i="15" s="1"/>
  <c r="E105" i="15" s="1"/>
  <c r="E106" i="15" s="1"/>
  <c r="E107" i="15" s="1"/>
  <c r="E108" i="15" s="1"/>
  <c r="E109" i="15" s="1"/>
  <c r="E110" i="15" s="1"/>
  <c r="E111" i="15" s="1"/>
  <c r="E112" i="15" s="1"/>
  <c r="E113" i="15" s="1"/>
  <c r="E114" i="15" s="1"/>
  <c r="E115" i="15" s="1"/>
  <c r="E116" i="15" s="1"/>
  <c r="E117" i="15" s="1"/>
  <c r="E118" i="15" s="1"/>
  <c r="E119" i="15" s="1"/>
  <c r="E120" i="15" s="1"/>
  <c r="E121" i="15" s="1"/>
  <c r="E122" i="15" s="1"/>
  <c r="E123" i="15" s="1"/>
  <c r="E124" i="15" s="1"/>
  <c r="E125" i="15" s="1"/>
  <c r="E126" i="15" s="1"/>
  <c r="E127" i="15" s="1"/>
  <c r="E128" i="15" s="1"/>
  <c r="E129" i="15" s="1"/>
  <c r="E130" i="15" s="1"/>
  <c r="Y60" i="15"/>
  <c r="Y61" i="15" s="1"/>
  <c r="Y62" i="15" s="1"/>
  <c r="Y63" i="15" s="1"/>
  <c r="Y64" i="15" s="1"/>
  <c r="Y65" i="15" s="1"/>
  <c r="Y66" i="15" s="1"/>
  <c r="Y67" i="15" s="1"/>
  <c r="Y68" i="15" s="1"/>
  <c r="Y69" i="15" s="1"/>
  <c r="Y70" i="15" s="1"/>
  <c r="Y71" i="15" s="1"/>
  <c r="Y72" i="15" s="1"/>
  <c r="Y73" i="15" s="1"/>
  <c r="Y74" i="15" s="1"/>
  <c r="Y75" i="15" s="1"/>
  <c r="Y76" i="15" s="1"/>
  <c r="Y77" i="15" s="1"/>
  <c r="Y78" i="15" s="1"/>
  <c r="Y79" i="15" s="1"/>
  <c r="Y80" i="15" s="1"/>
  <c r="Y81" i="15" s="1"/>
  <c r="Y82" i="15" s="1"/>
  <c r="Y83" i="15" s="1"/>
  <c r="Y84" i="15" s="1"/>
  <c r="Y85" i="15" s="1"/>
  <c r="Y86" i="15" s="1"/>
  <c r="Y87" i="15" s="1"/>
  <c r="Y88" i="15" s="1"/>
  <c r="Y89" i="15" s="1"/>
  <c r="Y90" i="15" s="1"/>
  <c r="Y91" i="15" s="1"/>
  <c r="Y92" i="15" s="1"/>
  <c r="Y93" i="15" s="1"/>
  <c r="Y94" i="15" s="1"/>
  <c r="Y95" i="15" s="1"/>
  <c r="Y96" i="15" s="1"/>
  <c r="Y97" i="15" s="1"/>
  <c r="Y98" i="15" s="1"/>
  <c r="Y99" i="15" s="1"/>
  <c r="Y100" i="15" s="1"/>
  <c r="Y101" i="15" s="1"/>
  <c r="Y102" i="15" s="1"/>
  <c r="Y103" i="15" s="1"/>
  <c r="Y104" i="15" s="1"/>
  <c r="Y105" i="15" s="1"/>
  <c r="Y106" i="15" s="1"/>
  <c r="Y107" i="15" s="1"/>
  <c r="Y108" i="15" s="1"/>
  <c r="Y109" i="15" s="1"/>
  <c r="Y110" i="15" s="1"/>
  <c r="Y111" i="15" s="1"/>
  <c r="Y112" i="15" s="1"/>
  <c r="Y113" i="15" s="1"/>
  <c r="Y114" i="15" s="1"/>
  <c r="Y115" i="15" s="1"/>
  <c r="Y116" i="15" s="1"/>
  <c r="Y117" i="15" s="1"/>
  <c r="Y118" i="15" s="1"/>
  <c r="Y119" i="15" s="1"/>
  <c r="Y120" i="15" s="1"/>
  <c r="Y121" i="15" s="1"/>
  <c r="Y122" i="15" s="1"/>
  <c r="Y123" i="15" s="1"/>
  <c r="Y124" i="15" s="1"/>
  <c r="Y125" i="15" s="1"/>
  <c r="Y126" i="15" s="1"/>
  <c r="Y127" i="15" s="1"/>
  <c r="Y128" i="15" s="1"/>
  <c r="Y129" i="15" s="1"/>
  <c r="Y130" i="15" s="1"/>
  <c r="X60" i="15"/>
  <c r="X61" i="15" s="1"/>
  <c r="X62" i="15" s="1"/>
  <c r="X63" i="15" s="1"/>
  <c r="X64" i="15" s="1"/>
  <c r="X65" i="15" s="1"/>
  <c r="X66" i="15" s="1"/>
  <c r="X67" i="15" s="1"/>
  <c r="X68" i="15" s="1"/>
  <c r="X69" i="15" s="1"/>
  <c r="X70" i="15" s="1"/>
  <c r="X71" i="15" s="1"/>
  <c r="X72" i="15" s="1"/>
  <c r="X73" i="15" s="1"/>
  <c r="X74" i="15" s="1"/>
  <c r="X75" i="15" s="1"/>
  <c r="X76" i="15" s="1"/>
  <c r="X77" i="15" s="1"/>
  <c r="X78" i="15" s="1"/>
  <c r="X79" i="15" s="1"/>
  <c r="X80" i="15" s="1"/>
  <c r="X81" i="15" s="1"/>
  <c r="X82" i="15" s="1"/>
  <c r="X83" i="15" s="1"/>
  <c r="X84" i="15" s="1"/>
  <c r="X85" i="15" s="1"/>
  <c r="X86" i="15" s="1"/>
  <c r="X87" i="15" s="1"/>
  <c r="X88" i="15" s="1"/>
  <c r="X89" i="15" s="1"/>
  <c r="X90" i="15" s="1"/>
  <c r="X91" i="15" s="1"/>
  <c r="X92" i="15" s="1"/>
  <c r="X93" i="15" s="1"/>
  <c r="X94" i="15" s="1"/>
  <c r="X95" i="15" s="1"/>
  <c r="X96" i="15" s="1"/>
  <c r="X97" i="15" s="1"/>
  <c r="X98" i="15" s="1"/>
  <c r="X99" i="15" s="1"/>
  <c r="X100" i="15" s="1"/>
  <c r="X101" i="15" s="1"/>
  <c r="X102" i="15" s="1"/>
  <c r="X103" i="15" s="1"/>
  <c r="X104" i="15" s="1"/>
  <c r="X105" i="15" s="1"/>
  <c r="X106" i="15" s="1"/>
  <c r="X107" i="15" s="1"/>
  <c r="X108" i="15" s="1"/>
  <c r="X109" i="15" s="1"/>
  <c r="X110" i="15" s="1"/>
  <c r="X111" i="15" s="1"/>
  <c r="X112" i="15" s="1"/>
  <c r="X113" i="15" s="1"/>
  <c r="X114" i="15" s="1"/>
  <c r="X115" i="15" s="1"/>
  <c r="X116" i="15" s="1"/>
  <c r="X117" i="15" s="1"/>
  <c r="X118" i="15" s="1"/>
  <c r="X119" i="15" s="1"/>
  <c r="X120" i="15" s="1"/>
  <c r="X121" i="15" s="1"/>
  <c r="X122" i="15" s="1"/>
  <c r="X123" i="15" s="1"/>
  <c r="X124" i="15" s="1"/>
  <c r="X125" i="15" s="1"/>
  <c r="X126" i="15" s="1"/>
  <c r="X127" i="15" s="1"/>
  <c r="X128" i="15" s="1"/>
  <c r="X129" i="15" s="1"/>
  <c r="X130" i="15" s="1"/>
  <c r="W60" i="15"/>
  <c r="W61" i="15" s="1"/>
  <c r="W62" i="15" s="1"/>
  <c r="W63" i="15" s="1"/>
  <c r="W64" i="15" s="1"/>
  <c r="W65" i="15" s="1"/>
  <c r="W66" i="15" s="1"/>
  <c r="W67" i="15" s="1"/>
  <c r="W68" i="15" s="1"/>
  <c r="W69" i="15" s="1"/>
  <c r="W70" i="15" s="1"/>
  <c r="W71" i="15" s="1"/>
  <c r="W72" i="15" s="1"/>
  <c r="W73" i="15" s="1"/>
  <c r="W74" i="15" s="1"/>
  <c r="W75" i="15" s="1"/>
  <c r="W76" i="15" s="1"/>
  <c r="W77" i="15" s="1"/>
  <c r="W78" i="15" s="1"/>
  <c r="W79" i="15" s="1"/>
  <c r="W80" i="15" s="1"/>
  <c r="W81" i="15" s="1"/>
  <c r="W82" i="15" s="1"/>
  <c r="W83" i="15" s="1"/>
  <c r="W84" i="15" s="1"/>
  <c r="W85" i="15" s="1"/>
  <c r="W86" i="15" s="1"/>
  <c r="W87" i="15" s="1"/>
  <c r="W88" i="15" s="1"/>
  <c r="W89" i="15" s="1"/>
  <c r="W90" i="15" s="1"/>
  <c r="W91" i="15" s="1"/>
  <c r="W92" i="15" s="1"/>
  <c r="W93" i="15" s="1"/>
  <c r="W94" i="15" s="1"/>
  <c r="W95" i="15" s="1"/>
  <c r="W96" i="15" s="1"/>
  <c r="W97" i="15" s="1"/>
  <c r="W98" i="15" s="1"/>
  <c r="W99" i="15" s="1"/>
  <c r="W100" i="15" s="1"/>
  <c r="W101" i="15" s="1"/>
  <c r="W102" i="15" s="1"/>
  <c r="W103" i="15" s="1"/>
  <c r="W104" i="15" s="1"/>
  <c r="W105" i="15" s="1"/>
  <c r="W106" i="15" s="1"/>
  <c r="W107" i="15" s="1"/>
  <c r="W108" i="15" s="1"/>
  <c r="W109" i="15" s="1"/>
  <c r="W110" i="15" s="1"/>
  <c r="W111" i="15" s="1"/>
  <c r="W112" i="15" s="1"/>
  <c r="W113" i="15" s="1"/>
  <c r="W114" i="15" s="1"/>
  <c r="W115" i="15" s="1"/>
  <c r="W116" i="15" s="1"/>
  <c r="W117" i="15" s="1"/>
  <c r="W118" i="15" s="1"/>
  <c r="W119" i="15" s="1"/>
  <c r="W120" i="15" s="1"/>
  <c r="W121" i="15" s="1"/>
  <c r="W122" i="15" s="1"/>
  <c r="W123" i="15" s="1"/>
  <c r="W124" i="15" s="1"/>
  <c r="W125" i="15" s="1"/>
  <c r="W126" i="15" s="1"/>
  <c r="W127" i="15" s="1"/>
  <c r="W128" i="15" s="1"/>
  <c r="W129" i="15" s="1"/>
  <c r="W130" i="15" s="1"/>
  <c r="V60" i="15"/>
  <c r="V61" i="15" s="1"/>
  <c r="V62" i="15" s="1"/>
  <c r="V63" i="15" s="1"/>
  <c r="V64" i="15" s="1"/>
  <c r="V65" i="15" s="1"/>
  <c r="V66" i="15" s="1"/>
  <c r="V67" i="15" s="1"/>
  <c r="V68" i="15" s="1"/>
  <c r="V69" i="15" s="1"/>
  <c r="V70" i="15" s="1"/>
  <c r="V71" i="15" s="1"/>
  <c r="V72" i="15" s="1"/>
  <c r="V73" i="15" s="1"/>
  <c r="V74" i="15" s="1"/>
  <c r="V75" i="15" s="1"/>
  <c r="V76" i="15" s="1"/>
  <c r="V77" i="15" s="1"/>
  <c r="V78" i="15" s="1"/>
  <c r="V79" i="15" s="1"/>
  <c r="V80" i="15" s="1"/>
  <c r="V81" i="15" s="1"/>
  <c r="V82" i="15" s="1"/>
  <c r="V83" i="15" s="1"/>
  <c r="V84" i="15" s="1"/>
  <c r="V85" i="15" s="1"/>
  <c r="V86" i="15" s="1"/>
  <c r="V87" i="15" s="1"/>
  <c r="V88" i="15" s="1"/>
  <c r="V89" i="15" s="1"/>
  <c r="V90" i="15" s="1"/>
  <c r="V91" i="15" s="1"/>
  <c r="V92" i="15" s="1"/>
  <c r="V93" i="15" s="1"/>
  <c r="V94" i="15" s="1"/>
  <c r="V95" i="15" s="1"/>
  <c r="V96" i="15" s="1"/>
  <c r="V97" i="15" s="1"/>
  <c r="V98" i="15" s="1"/>
  <c r="V99" i="15" s="1"/>
  <c r="V100" i="15" s="1"/>
  <c r="V101" i="15" s="1"/>
  <c r="V102" i="15" s="1"/>
  <c r="V103" i="15" s="1"/>
  <c r="V104" i="15" s="1"/>
  <c r="V105" i="15" s="1"/>
  <c r="V106" i="15" s="1"/>
  <c r="V107" i="15" s="1"/>
  <c r="V108" i="15" s="1"/>
  <c r="V109" i="15" s="1"/>
  <c r="V110" i="15" s="1"/>
  <c r="V111" i="15" s="1"/>
  <c r="V112" i="15" s="1"/>
  <c r="V113" i="15" s="1"/>
  <c r="V114" i="15" s="1"/>
  <c r="V115" i="15" s="1"/>
  <c r="V116" i="15" s="1"/>
  <c r="V117" i="15" s="1"/>
  <c r="V118" i="15" s="1"/>
  <c r="V119" i="15" s="1"/>
  <c r="V120" i="15" s="1"/>
  <c r="V121" i="15" s="1"/>
  <c r="V122" i="15" s="1"/>
  <c r="V123" i="15" s="1"/>
  <c r="V124" i="15" s="1"/>
  <c r="V125" i="15" s="1"/>
  <c r="V126" i="15" s="1"/>
  <c r="V127" i="15" s="1"/>
  <c r="V128" i="15" s="1"/>
  <c r="V129" i="15" s="1"/>
  <c r="V130" i="15" s="1"/>
  <c r="U60" i="15"/>
  <c r="U61" i="15" s="1"/>
  <c r="U62" i="15" s="1"/>
  <c r="U63" i="15" s="1"/>
  <c r="U64" i="15" s="1"/>
  <c r="U65" i="15" s="1"/>
  <c r="U66" i="15" s="1"/>
  <c r="U67" i="15" s="1"/>
  <c r="U68" i="15" s="1"/>
  <c r="U69" i="15" s="1"/>
  <c r="U70" i="15" s="1"/>
  <c r="U71" i="15" s="1"/>
  <c r="U72" i="15" s="1"/>
  <c r="U73" i="15" s="1"/>
  <c r="U74" i="15" s="1"/>
  <c r="U75" i="15" s="1"/>
  <c r="U76" i="15" s="1"/>
  <c r="U77" i="15" s="1"/>
  <c r="U78" i="15" s="1"/>
  <c r="U79" i="15" s="1"/>
  <c r="U80" i="15" s="1"/>
  <c r="U81" i="15" s="1"/>
  <c r="U82" i="15" s="1"/>
  <c r="U83" i="15" s="1"/>
  <c r="U84" i="15" s="1"/>
  <c r="U85" i="15" s="1"/>
  <c r="U86" i="15" s="1"/>
  <c r="U87" i="15" s="1"/>
  <c r="U88" i="15" s="1"/>
  <c r="U89" i="15" s="1"/>
  <c r="U90" i="15" s="1"/>
  <c r="U91" i="15" s="1"/>
  <c r="U92" i="15" s="1"/>
  <c r="U93" i="15" s="1"/>
  <c r="U94" i="15" s="1"/>
  <c r="U95" i="15" s="1"/>
  <c r="U96" i="15" s="1"/>
  <c r="U97" i="15" s="1"/>
  <c r="U98" i="15" s="1"/>
  <c r="U99" i="15" s="1"/>
  <c r="U100" i="15" s="1"/>
  <c r="U101" i="15" s="1"/>
  <c r="U102" i="15" s="1"/>
  <c r="U103" i="15" s="1"/>
  <c r="U104" i="15" s="1"/>
  <c r="U105" i="15" s="1"/>
  <c r="U106" i="15" s="1"/>
  <c r="U107" i="15" s="1"/>
  <c r="U108" i="15" s="1"/>
  <c r="U109" i="15" s="1"/>
  <c r="U110" i="15" s="1"/>
  <c r="U111" i="15" s="1"/>
  <c r="U112" i="15" s="1"/>
  <c r="U113" i="15" s="1"/>
  <c r="U114" i="15" s="1"/>
  <c r="U115" i="15" s="1"/>
  <c r="U116" i="15" s="1"/>
  <c r="U117" i="15" s="1"/>
  <c r="U118" i="15" s="1"/>
  <c r="U119" i="15" s="1"/>
  <c r="U120" i="15" s="1"/>
  <c r="U121" i="15" s="1"/>
  <c r="U122" i="15" s="1"/>
  <c r="U123" i="15" s="1"/>
  <c r="U124" i="15" s="1"/>
  <c r="U125" i="15" s="1"/>
  <c r="U126" i="15" s="1"/>
  <c r="U127" i="15" s="1"/>
  <c r="U128" i="15" s="1"/>
  <c r="U129" i="15" s="1"/>
  <c r="U130" i="15" s="1"/>
  <c r="T60" i="15"/>
  <c r="T61" i="15" s="1"/>
  <c r="T62" i="15" s="1"/>
  <c r="T63" i="15" s="1"/>
  <c r="T64" i="15" s="1"/>
  <c r="T65" i="15" s="1"/>
  <c r="T66" i="15" s="1"/>
  <c r="T67" i="15" s="1"/>
  <c r="T68" i="15" s="1"/>
  <c r="T69" i="15" s="1"/>
  <c r="T70" i="15" s="1"/>
  <c r="T71" i="15" s="1"/>
  <c r="T72" i="15" s="1"/>
  <c r="T73" i="15" s="1"/>
  <c r="T74" i="15" s="1"/>
  <c r="T75" i="15" s="1"/>
  <c r="T76" i="15" s="1"/>
  <c r="T77" i="15" s="1"/>
  <c r="T78" i="15" s="1"/>
  <c r="T79" i="15" s="1"/>
  <c r="T80" i="15" s="1"/>
  <c r="T81" i="15" s="1"/>
  <c r="T82" i="15" s="1"/>
  <c r="T83" i="15" s="1"/>
  <c r="T84" i="15" s="1"/>
  <c r="T85" i="15" s="1"/>
  <c r="T86" i="15" s="1"/>
  <c r="T87" i="15" s="1"/>
  <c r="T88" i="15" s="1"/>
  <c r="T89" i="15" s="1"/>
  <c r="T90" i="15" s="1"/>
  <c r="T91" i="15" s="1"/>
  <c r="T92" i="15" s="1"/>
  <c r="T93" i="15" s="1"/>
  <c r="T94" i="15" s="1"/>
  <c r="T95" i="15" s="1"/>
  <c r="T96" i="15" s="1"/>
  <c r="T97" i="15" s="1"/>
  <c r="T98" i="15" s="1"/>
  <c r="T99" i="15" s="1"/>
  <c r="T100" i="15" s="1"/>
  <c r="T101" i="15" s="1"/>
  <c r="T102" i="15" s="1"/>
  <c r="T103" i="15" s="1"/>
  <c r="T104" i="15" s="1"/>
  <c r="T105" i="15" s="1"/>
  <c r="T106" i="15" s="1"/>
  <c r="T107" i="15" s="1"/>
  <c r="T108" i="15" s="1"/>
  <c r="T109" i="15" s="1"/>
  <c r="T110" i="15" s="1"/>
  <c r="T111" i="15" s="1"/>
  <c r="T112" i="15" s="1"/>
  <c r="T113" i="15" s="1"/>
  <c r="T114" i="15" s="1"/>
  <c r="T115" i="15" s="1"/>
  <c r="T116" i="15" s="1"/>
  <c r="T117" i="15" s="1"/>
  <c r="T118" i="15" s="1"/>
  <c r="T119" i="15" s="1"/>
  <c r="T120" i="15" s="1"/>
  <c r="T121" i="15" s="1"/>
  <c r="T122" i="15" s="1"/>
  <c r="T123" i="15" s="1"/>
  <c r="T124" i="15" s="1"/>
  <c r="T125" i="15" s="1"/>
  <c r="T126" i="15" s="1"/>
  <c r="T127" i="15" s="1"/>
  <c r="T128" i="15" s="1"/>
  <c r="T129" i="15" s="1"/>
  <c r="T130" i="15" s="1"/>
  <c r="S60" i="15"/>
  <c r="S61" i="15" s="1"/>
  <c r="S62" i="15" s="1"/>
  <c r="S63" i="15" s="1"/>
  <c r="S64" i="15" s="1"/>
  <c r="S65" i="15" s="1"/>
  <c r="S66" i="15" s="1"/>
  <c r="S67" i="15" s="1"/>
  <c r="S68" i="15" s="1"/>
  <c r="S69" i="15" s="1"/>
  <c r="S70" i="15" s="1"/>
  <c r="S71" i="15" s="1"/>
  <c r="S72" i="15" s="1"/>
  <c r="S73" i="15" s="1"/>
  <c r="S74" i="15" s="1"/>
  <c r="S75" i="15" s="1"/>
  <c r="S76" i="15" s="1"/>
  <c r="S77" i="15" s="1"/>
  <c r="S78" i="15" s="1"/>
  <c r="S79" i="15" s="1"/>
  <c r="S80" i="15" s="1"/>
  <c r="S81" i="15" s="1"/>
  <c r="S82" i="15" s="1"/>
  <c r="S83" i="15" s="1"/>
  <c r="S84" i="15" s="1"/>
  <c r="S85" i="15" s="1"/>
  <c r="S86" i="15" s="1"/>
  <c r="S87" i="15" s="1"/>
  <c r="S88" i="15" s="1"/>
  <c r="S89" i="15" s="1"/>
  <c r="S90" i="15" s="1"/>
  <c r="S91" i="15" s="1"/>
  <c r="S92" i="15" s="1"/>
  <c r="S93" i="15" s="1"/>
  <c r="S94" i="15" s="1"/>
  <c r="S95" i="15" s="1"/>
  <c r="S96" i="15" s="1"/>
  <c r="S97" i="15" s="1"/>
  <c r="S98" i="15" s="1"/>
  <c r="S99" i="15" s="1"/>
  <c r="S100" i="15" s="1"/>
  <c r="S101" i="15" s="1"/>
  <c r="S102" i="15" s="1"/>
  <c r="S103" i="15" s="1"/>
  <c r="S104" i="15" s="1"/>
  <c r="S105" i="15" s="1"/>
  <c r="S106" i="15" s="1"/>
  <c r="S107" i="15" s="1"/>
  <c r="S108" i="15" s="1"/>
  <c r="S109" i="15" s="1"/>
  <c r="S110" i="15" s="1"/>
  <c r="S111" i="15" s="1"/>
  <c r="S112" i="15" s="1"/>
  <c r="S113" i="15" s="1"/>
  <c r="S114" i="15" s="1"/>
  <c r="S115" i="15" s="1"/>
  <c r="S116" i="15" s="1"/>
  <c r="S117" i="15" s="1"/>
  <c r="S118" i="15" s="1"/>
  <c r="S119" i="15" s="1"/>
  <c r="S120" i="15" s="1"/>
  <c r="S121" i="15" s="1"/>
  <c r="S122" i="15" s="1"/>
  <c r="S123" i="15" s="1"/>
  <c r="S124" i="15" s="1"/>
  <c r="S125" i="15" s="1"/>
  <c r="S126" i="15" s="1"/>
  <c r="S127" i="15" s="1"/>
  <c r="S128" i="15" s="1"/>
  <c r="S129" i="15" s="1"/>
  <c r="S130" i="15" s="1"/>
  <c r="D60" i="15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I14" i="1"/>
  <c r="I20" i="1" s="1"/>
  <c r="F14" i="1"/>
  <c r="M20" i="1" s="1"/>
  <c r="O20" i="1" s="1"/>
  <c r="G136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Y8" i="15"/>
  <c r="X8" i="15"/>
  <c r="W8" i="15"/>
  <c r="V8" i="15"/>
  <c r="U8" i="15"/>
  <c r="T8" i="15"/>
  <c r="S8" i="15"/>
  <c r="E7" i="1"/>
  <c r="D20" i="1"/>
  <c r="G20" i="1"/>
  <c r="C21" i="1"/>
  <c r="D21" i="1" s="1"/>
  <c r="E21" i="1" l="1"/>
  <c r="F21" i="1" s="1"/>
  <c r="D120" i="15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M21" i="1"/>
  <c r="O21" i="1" s="1"/>
  <c r="K20" i="1"/>
  <c r="C22" i="1"/>
  <c r="I21" i="1"/>
  <c r="G21" i="1"/>
  <c r="K21" i="1" l="1"/>
  <c r="I22" i="1"/>
  <c r="D22" i="1"/>
  <c r="E22" i="1" s="1"/>
  <c r="M22" i="1"/>
  <c r="O22" i="1" s="1"/>
  <c r="C23" i="1"/>
  <c r="G22" i="1"/>
  <c r="F20" i="1"/>
  <c r="L20" i="1"/>
  <c r="F22" i="1" l="1"/>
  <c r="K22" i="1"/>
  <c r="I23" i="1"/>
  <c r="C24" i="1"/>
  <c r="G23" i="1"/>
  <c r="D23" i="1"/>
  <c r="E23" i="1" s="1"/>
  <c r="M23" i="1"/>
  <c r="O23" i="1" s="1"/>
  <c r="N20" i="1"/>
  <c r="H20" i="1"/>
  <c r="J20" i="1" s="1"/>
  <c r="P20" i="1"/>
  <c r="L21" i="1"/>
  <c r="F23" i="1" l="1"/>
  <c r="K23" i="1"/>
  <c r="H21" i="1"/>
  <c r="J21" i="1" s="1"/>
  <c r="P21" i="1"/>
  <c r="N21" i="1"/>
  <c r="L22" i="1"/>
  <c r="C25" i="1"/>
  <c r="G24" i="1"/>
  <c r="I24" i="1"/>
  <c r="D24" i="1"/>
  <c r="E24" i="1" s="1"/>
  <c r="M24" i="1"/>
  <c r="O24" i="1" s="1"/>
  <c r="K24" i="1" l="1"/>
  <c r="F24" i="1"/>
  <c r="M25" i="1"/>
  <c r="O25" i="1" s="1"/>
  <c r="D25" i="1"/>
  <c r="E25" i="1" s="1"/>
  <c r="C26" i="1"/>
  <c r="I25" i="1"/>
  <c r="G25" i="1"/>
  <c r="N22" i="1"/>
  <c r="P22" i="1"/>
  <c r="L23" i="1"/>
  <c r="H22" i="1"/>
  <c r="J22" i="1" s="1"/>
  <c r="K25" i="1" l="1"/>
  <c r="F25" i="1"/>
  <c r="I26" i="1"/>
  <c r="D26" i="1"/>
  <c r="E26" i="1" s="1"/>
  <c r="M26" i="1"/>
  <c r="C27" i="1"/>
  <c r="G26" i="1"/>
  <c r="H23" i="1"/>
  <c r="J23" i="1" s="1"/>
  <c r="N23" i="1"/>
  <c r="P23" i="1"/>
  <c r="L24" i="1"/>
  <c r="F26" i="1" l="1"/>
  <c r="K26" i="1"/>
  <c r="I27" i="1"/>
  <c r="D27" i="1"/>
  <c r="E27" i="1" s="1"/>
  <c r="M27" i="1"/>
  <c r="C28" i="1"/>
  <c r="G27" i="1"/>
  <c r="N24" i="1"/>
  <c r="H24" i="1"/>
  <c r="J24" i="1" s="1"/>
  <c r="P24" i="1"/>
  <c r="L25" i="1"/>
  <c r="O26" i="1"/>
  <c r="F27" i="1" l="1"/>
  <c r="O27" i="1"/>
  <c r="K27" i="1"/>
  <c r="H25" i="1"/>
  <c r="J25" i="1" s="1"/>
  <c r="P25" i="1"/>
  <c r="N25" i="1"/>
  <c r="L26" i="1"/>
  <c r="G28" i="1"/>
  <c r="I28" i="1"/>
  <c r="M28" i="1"/>
  <c r="C29" i="1"/>
  <c r="D28" i="1"/>
  <c r="E28" i="1" s="1"/>
  <c r="O28" i="1" l="1"/>
  <c r="F28" i="1"/>
  <c r="K28" i="1"/>
  <c r="N26" i="1"/>
  <c r="L27" i="1"/>
  <c r="H26" i="1"/>
  <c r="J26" i="1" s="1"/>
  <c r="P26" i="1"/>
  <c r="D29" i="1"/>
  <c r="E29" i="1" s="1"/>
  <c r="M29" i="1"/>
  <c r="C30" i="1"/>
  <c r="I29" i="1"/>
  <c r="G29" i="1"/>
  <c r="O29" i="1" l="1"/>
  <c r="F29" i="1"/>
  <c r="K29" i="1"/>
  <c r="N27" i="1"/>
  <c r="L28" i="1"/>
  <c r="P28" i="1" s="1"/>
  <c r="P27" i="1"/>
  <c r="H27" i="1"/>
  <c r="J27" i="1" s="1"/>
  <c r="I30" i="1"/>
  <c r="D30" i="1"/>
  <c r="E30" i="1" s="1"/>
  <c r="C31" i="1"/>
  <c r="M30" i="1"/>
  <c r="G30" i="1"/>
  <c r="O30" i="1" l="1"/>
  <c r="F30" i="1"/>
  <c r="K30" i="1"/>
  <c r="N28" i="1"/>
  <c r="H28" i="1"/>
  <c r="J28" i="1" s="1"/>
  <c r="L29" i="1"/>
  <c r="M31" i="1"/>
  <c r="D31" i="1"/>
  <c r="E31" i="1" s="1"/>
  <c r="C32" i="1"/>
  <c r="I31" i="1"/>
  <c r="G31" i="1"/>
  <c r="F31" i="1" l="1"/>
  <c r="O31" i="1"/>
  <c r="K31" i="1"/>
  <c r="H29" i="1"/>
  <c r="J29" i="1" s="1"/>
  <c r="P29" i="1"/>
  <c r="N29" i="1"/>
  <c r="L30" i="1"/>
  <c r="I32" i="1"/>
  <c r="G32" i="1"/>
  <c r="M32" i="1"/>
  <c r="D32" i="1"/>
  <c r="E32" i="1" s="1"/>
  <c r="C33" i="1"/>
  <c r="F32" i="1" l="1"/>
  <c r="K32" i="1"/>
  <c r="O32" i="1"/>
  <c r="P30" i="1"/>
  <c r="H30" i="1"/>
  <c r="J30" i="1" s="1"/>
  <c r="N30" i="1"/>
  <c r="L31" i="1"/>
  <c r="C34" i="1"/>
  <c r="D33" i="1"/>
  <c r="E33" i="1" s="1"/>
  <c r="I33" i="1"/>
  <c r="G33" i="1"/>
  <c r="M33" i="1"/>
  <c r="O33" i="1" l="1"/>
  <c r="F33" i="1"/>
  <c r="K33" i="1"/>
  <c r="D34" i="1"/>
  <c r="E34" i="1" s="1"/>
  <c r="G34" i="1"/>
  <c r="I34" i="1"/>
  <c r="C35" i="1"/>
  <c r="M34" i="1"/>
  <c r="N31" i="1"/>
  <c r="P31" i="1"/>
  <c r="H31" i="1"/>
  <c r="J31" i="1" s="1"/>
  <c r="L32" i="1"/>
  <c r="O34" i="1" l="1"/>
  <c r="F34" i="1"/>
  <c r="K34" i="1"/>
  <c r="G35" i="1"/>
  <c r="C36" i="1"/>
  <c r="M35" i="1"/>
  <c r="D35" i="1"/>
  <c r="E35" i="1" s="1"/>
  <c r="I35" i="1"/>
  <c r="H32" i="1"/>
  <c r="J32" i="1" s="1"/>
  <c r="P32" i="1"/>
  <c r="N32" i="1"/>
  <c r="L33" i="1"/>
  <c r="F35" i="1" l="1"/>
  <c r="K35" i="1"/>
  <c r="H33" i="1"/>
  <c r="J33" i="1" s="1"/>
  <c r="N33" i="1"/>
  <c r="P33" i="1"/>
  <c r="L34" i="1"/>
  <c r="G36" i="1"/>
  <c r="I36" i="1"/>
  <c r="C37" i="1"/>
  <c r="D36" i="1"/>
  <c r="E36" i="1" s="1"/>
  <c r="M36" i="1"/>
  <c r="O35" i="1"/>
  <c r="F36" i="1" l="1"/>
  <c r="O36" i="1"/>
  <c r="K36" i="1"/>
  <c r="H34" i="1"/>
  <c r="J34" i="1" s="1"/>
  <c r="N34" i="1"/>
  <c r="L35" i="1"/>
  <c r="P34" i="1"/>
  <c r="C38" i="1"/>
  <c r="G37" i="1"/>
  <c r="M37" i="1"/>
  <c r="I37" i="1"/>
  <c r="D37" i="1"/>
  <c r="E37" i="1" s="1"/>
  <c r="O37" i="1" l="1"/>
  <c r="F37" i="1"/>
  <c r="K37" i="1"/>
  <c r="I38" i="1"/>
  <c r="D38" i="1"/>
  <c r="E38" i="1" s="1"/>
  <c r="M38" i="1"/>
  <c r="C39" i="1"/>
  <c r="G38" i="1"/>
  <c r="P35" i="1"/>
  <c r="N35" i="1"/>
  <c r="H35" i="1"/>
  <c r="J35" i="1" s="1"/>
  <c r="L36" i="1"/>
  <c r="O38" i="1" l="1"/>
  <c r="K38" i="1"/>
  <c r="F38" i="1"/>
  <c r="H36" i="1"/>
  <c r="J36" i="1" s="1"/>
  <c r="N36" i="1"/>
  <c r="L37" i="1"/>
  <c r="P36" i="1"/>
  <c r="D39" i="1"/>
  <c r="E39" i="1" s="1"/>
  <c r="M39" i="1"/>
  <c r="C40" i="1"/>
  <c r="G39" i="1"/>
  <c r="I39" i="1"/>
  <c r="O39" i="1" l="1"/>
  <c r="F39" i="1"/>
  <c r="K39" i="1"/>
  <c r="H37" i="1"/>
  <c r="J37" i="1" s="1"/>
  <c r="N37" i="1"/>
  <c r="P37" i="1"/>
  <c r="L38" i="1"/>
  <c r="G40" i="1"/>
  <c r="K40" i="1" s="1"/>
  <c r="O40" i="1"/>
  <c r="D40" i="1"/>
  <c r="I40" i="1"/>
  <c r="M40" i="1"/>
  <c r="C41" i="1"/>
  <c r="F40" i="1" l="1"/>
  <c r="E40" i="1"/>
  <c r="H38" i="1"/>
  <c r="J38" i="1" s="1"/>
  <c r="P38" i="1"/>
  <c r="N38" i="1"/>
  <c r="L39" i="1"/>
  <c r="L40" i="1" s="1"/>
  <c r="H40" i="1" s="1"/>
  <c r="C42" i="1"/>
  <c r="I41" i="1"/>
  <c r="M41" i="1"/>
  <c r="O41" i="1" s="1"/>
  <c r="G41" i="1"/>
  <c r="K41" i="1" s="1"/>
  <c r="D41" i="1"/>
  <c r="F41" i="1" l="1"/>
  <c r="E41" i="1"/>
  <c r="P40" i="1"/>
  <c r="L41" i="1"/>
  <c r="N41" i="1" s="1"/>
  <c r="H41" i="1"/>
  <c r="N40" i="1"/>
  <c r="G42" i="1"/>
  <c r="K42" i="1" s="1"/>
  <c r="O42" i="1"/>
  <c r="I42" i="1"/>
  <c r="C43" i="1"/>
  <c r="M42" i="1"/>
  <c r="D42" i="1"/>
  <c r="N39" i="1"/>
  <c r="P39" i="1"/>
  <c r="H39" i="1"/>
  <c r="J39" i="1" s="1"/>
  <c r="J40" i="1" s="1"/>
  <c r="J41" i="1" s="1"/>
  <c r="F42" i="1" l="1"/>
  <c r="E42" i="1"/>
  <c r="L42" i="1"/>
  <c r="P41" i="1"/>
  <c r="M43" i="1"/>
  <c r="D43" i="1"/>
  <c r="K43" i="1"/>
  <c r="C44" i="1"/>
  <c r="I43" i="1"/>
  <c r="G43" i="1"/>
  <c r="F43" i="1" l="1"/>
  <c r="E43" i="1"/>
  <c r="O43" i="1"/>
  <c r="N42" i="1"/>
  <c r="H42" i="1"/>
  <c r="J42" i="1" s="1"/>
  <c r="L43" i="1"/>
  <c r="P43" i="1" s="1"/>
  <c r="P42" i="1"/>
  <c r="G44" i="1"/>
  <c r="K44" i="1" s="1"/>
  <c r="C45" i="1"/>
  <c r="I44" i="1"/>
  <c r="M44" i="1"/>
  <c r="D44" i="1"/>
  <c r="O44" i="1"/>
  <c r="F44" i="1" l="1"/>
  <c r="E44" i="1"/>
  <c r="H43" i="1"/>
  <c r="N43" i="1"/>
  <c r="L44" i="1"/>
  <c r="N44" i="1" s="1"/>
  <c r="J43" i="1"/>
  <c r="G45" i="1"/>
  <c r="K45" i="1"/>
  <c r="M45" i="1"/>
  <c r="N45" i="1"/>
  <c r="I45" i="1"/>
  <c r="F45" i="1"/>
  <c r="J45" i="1"/>
  <c r="D45" i="1"/>
  <c r="E45" i="1" s="1"/>
  <c r="O45" i="1"/>
  <c r="C46" i="1"/>
  <c r="H45" i="1"/>
  <c r="L45" i="1"/>
  <c r="P45" i="1"/>
  <c r="H44" i="1" l="1"/>
  <c r="J44" i="1" s="1"/>
  <c r="P44" i="1"/>
  <c r="N46" i="1"/>
  <c r="O46" i="1"/>
  <c r="D46" i="1"/>
  <c r="E46" i="1" s="1"/>
  <c r="I46" i="1"/>
  <c r="P46" i="1"/>
  <c r="H46" i="1"/>
  <c r="K46" i="1"/>
  <c r="M46" i="1"/>
  <c r="G46" i="1"/>
  <c r="F46" i="1"/>
  <c r="L46" i="1"/>
  <c r="J46" i="1"/>
  <c r="C47" i="1"/>
  <c r="D47" i="1" l="1"/>
  <c r="E47" i="1" s="1"/>
  <c r="N47" i="1"/>
  <c r="P47" i="1"/>
  <c r="H47" i="1"/>
  <c r="L47" i="1"/>
  <c r="F47" i="1"/>
  <c r="K47" i="1"/>
  <c r="C48" i="1"/>
  <c r="C49" i="1" s="1"/>
  <c r="C50" i="1" s="1"/>
  <c r="M47" i="1"/>
  <c r="J47" i="1"/>
  <c r="G47" i="1"/>
  <c r="I47" i="1"/>
  <c r="O47" i="1"/>
  <c r="M50" i="1" l="1"/>
  <c r="O50" i="1" s="1"/>
  <c r="K50" i="1"/>
  <c r="I50" i="1"/>
  <c r="C51" i="1"/>
  <c r="G50" i="1"/>
  <c r="D50" i="1"/>
  <c r="E50" i="1" s="1"/>
  <c r="L50" i="1"/>
  <c r="F50" i="1"/>
  <c r="P50" i="1"/>
  <c r="N50" i="1"/>
  <c r="H50" i="1"/>
  <c r="J50" i="1" s="1"/>
  <c r="J48" i="1"/>
  <c r="L48" i="1"/>
  <c r="K48" i="1"/>
  <c r="F48" i="1"/>
  <c r="P48" i="1"/>
  <c r="N48" i="1"/>
  <c r="H48" i="1"/>
  <c r="M48" i="1"/>
  <c r="D48" i="1"/>
  <c r="E48" i="1" s="1"/>
  <c r="O48" i="1"/>
  <c r="I48" i="1"/>
  <c r="G48" i="1"/>
  <c r="O51" i="1" l="1"/>
  <c r="I51" i="1"/>
  <c r="D51" i="1"/>
  <c r="E51" i="1" s="1"/>
  <c r="M51" i="1"/>
  <c r="L51" i="1"/>
  <c r="G51" i="1"/>
  <c r="K51" i="1" s="1"/>
  <c r="C52" i="1"/>
  <c r="N51" i="1"/>
  <c r="H51" i="1"/>
  <c r="J51" i="1" s="1"/>
  <c r="P51" i="1"/>
  <c r="N49" i="1"/>
  <c r="G49" i="1"/>
  <c r="P49" i="1"/>
  <c r="F49" i="1"/>
  <c r="I49" i="1"/>
  <c r="D49" i="1"/>
  <c r="E49" i="1" s="1"/>
  <c r="M49" i="1"/>
  <c r="H49" i="1"/>
  <c r="L49" i="1"/>
  <c r="J49" i="1"/>
  <c r="O49" i="1"/>
  <c r="K49" i="1"/>
  <c r="F51" i="1" l="1"/>
  <c r="C53" i="1"/>
  <c r="M52" i="1"/>
  <c r="I52" i="1"/>
  <c r="G52" i="1"/>
  <c r="D52" i="1"/>
  <c r="E52" i="1" s="1"/>
  <c r="L52" i="1"/>
  <c r="K52" i="1"/>
  <c r="O52" i="1"/>
  <c r="N52" i="1"/>
  <c r="P52" i="1"/>
  <c r="H52" i="1"/>
  <c r="J52" i="1" s="1"/>
  <c r="F52" i="1" l="1"/>
  <c r="O53" i="1"/>
  <c r="M53" i="1"/>
  <c r="D53" i="1"/>
  <c r="E53" i="1" s="1"/>
  <c r="C54" i="1"/>
  <c r="I53" i="1"/>
  <c r="G53" i="1"/>
  <c r="K53" i="1"/>
  <c r="L53" i="1"/>
  <c r="N53" i="1"/>
  <c r="H53" i="1"/>
  <c r="J53" i="1" s="1"/>
  <c r="P53" i="1"/>
  <c r="F53" i="1" l="1"/>
  <c r="C55" i="1"/>
  <c r="K54" i="1"/>
  <c r="L54" i="1"/>
  <c r="M54" i="1"/>
  <c r="I54" i="1"/>
  <c r="G54" i="1"/>
  <c r="D54" i="1"/>
  <c r="E54" i="1" s="1"/>
  <c r="O54" i="1"/>
  <c r="N54" i="1"/>
  <c r="H54" i="1"/>
  <c r="J54" i="1" s="1"/>
  <c r="P54" i="1"/>
  <c r="F54" i="1" l="1"/>
  <c r="O55" i="1"/>
  <c r="M55" i="1"/>
  <c r="I55" i="1"/>
  <c r="G55" i="1"/>
  <c r="C56" i="1"/>
  <c r="L55" i="1"/>
  <c r="D55" i="1"/>
  <c r="E55" i="1" s="1"/>
  <c r="K55" i="1"/>
  <c r="N55" i="1"/>
  <c r="H55" i="1"/>
  <c r="J55" i="1" s="1"/>
  <c r="P55" i="1"/>
  <c r="F55" i="1" l="1"/>
  <c r="O56" i="1"/>
  <c r="C57" i="1"/>
  <c r="G56" i="1"/>
  <c r="M56" i="1"/>
  <c r="I56" i="1"/>
  <c r="F56" i="1"/>
  <c r="D56" i="1"/>
  <c r="E56" i="1" s="1"/>
  <c r="K56" i="1"/>
  <c r="L56" i="1"/>
  <c r="H56" i="1"/>
  <c r="J56" i="1" s="1"/>
  <c r="N56" i="1"/>
  <c r="P56" i="1"/>
  <c r="M57" i="1" l="1"/>
  <c r="I57" i="1"/>
  <c r="C58" i="1"/>
  <c r="D57" i="1"/>
  <c r="E57" i="1" s="1"/>
  <c r="G57" i="1"/>
  <c r="K57" i="1"/>
  <c r="O57" i="1"/>
  <c r="L57" i="1"/>
  <c r="N57" i="1"/>
  <c r="H57" i="1"/>
  <c r="J57" i="1" s="1"/>
  <c r="P57" i="1"/>
  <c r="F57" i="1" l="1"/>
  <c r="D58" i="1"/>
  <c r="E58" i="1" s="1"/>
  <c r="I58" i="1"/>
  <c r="G58" i="1"/>
  <c r="O58" i="1"/>
  <c r="L58" i="1"/>
  <c r="M58" i="1"/>
  <c r="C59" i="1"/>
  <c r="K58" i="1"/>
  <c r="P58" i="1"/>
  <c r="H58" i="1"/>
  <c r="J58" i="1" s="1"/>
  <c r="N58" i="1"/>
  <c r="F58" i="1" l="1"/>
  <c r="D59" i="1"/>
  <c r="E59" i="1" s="1"/>
  <c r="M59" i="1"/>
  <c r="I59" i="1"/>
  <c r="K59" i="1"/>
  <c r="G59" i="1"/>
  <c r="C60" i="1"/>
  <c r="L59" i="1"/>
  <c r="H59" i="1"/>
  <c r="J59" i="1" s="1"/>
  <c r="N59" i="1"/>
  <c r="P59" i="1"/>
  <c r="O59" i="1"/>
  <c r="F59" i="1" l="1"/>
  <c r="M60" i="1"/>
  <c r="C61" i="1"/>
  <c r="K60" i="1"/>
  <c r="O60" i="1"/>
  <c r="O61" i="1" s="1"/>
  <c r="I60" i="1"/>
  <c r="G60" i="1"/>
  <c r="D60" i="1"/>
  <c r="E60" i="1" s="1"/>
  <c r="L60" i="1"/>
  <c r="H60" i="1"/>
  <c r="J60" i="1" s="1"/>
  <c r="N60" i="1"/>
  <c r="P60" i="1"/>
  <c r="F60" i="1" l="1"/>
  <c r="D61" i="1"/>
  <c r="E61" i="1" s="1"/>
  <c r="C62" i="1"/>
  <c r="M61" i="1"/>
  <c r="I61" i="1"/>
  <c r="G61" i="1"/>
  <c r="K61" i="1"/>
  <c r="L61" i="1"/>
  <c r="P61" i="1"/>
  <c r="N61" i="1"/>
  <c r="H61" i="1"/>
  <c r="J61" i="1" s="1"/>
  <c r="F61" i="1" l="1"/>
  <c r="D62" i="1"/>
  <c r="E62" i="1" s="1"/>
  <c r="C63" i="1"/>
  <c r="M62" i="1"/>
  <c r="I62" i="1"/>
  <c r="G62" i="1"/>
  <c r="K62" i="1"/>
  <c r="L62" i="1"/>
  <c r="O62" i="1"/>
  <c r="N62" i="1"/>
  <c r="H62" i="1"/>
  <c r="J62" i="1" s="1"/>
  <c r="P62" i="1"/>
  <c r="F62" i="1" l="1"/>
  <c r="M63" i="1"/>
  <c r="I63" i="1"/>
  <c r="G63" i="1"/>
  <c r="D63" i="1"/>
  <c r="E63" i="1" s="1"/>
  <c r="K63" i="1"/>
  <c r="O63" i="1"/>
  <c r="L63" i="1"/>
  <c r="C64" i="1"/>
  <c r="N63" i="1"/>
  <c r="H63" i="1"/>
  <c r="J63" i="1" s="1"/>
  <c r="P63" i="1"/>
  <c r="F63" i="1" l="1"/>
  <c r="C65" i="1"/>
  <c r="M64" i="1"/>
  <c r="I64" i="1"/>
  <c r="K64" i="1"/>
  <c r="L64" i="1"/>
  <c r="D64" i="1"/>
  <c r="E64" i="1" s="1"/>
  <c r="G64" i="1"/>
  <c r="N64" i="1"/>
  <c r="H64" i="1"/>
  <c r="J64" i="1" s="1"/>
  <c r="P64" i="1"/>
  <c r="O64" i="1"/>
  <c r="F64" i="1" l="1"/>
  <c r="D65" i="1"/>
  <c r="E65" i="1" s="1"/>
  <c r="G65" i="1"/>
  <c r="K65" i="1"/>
  <c r="O65" i="1"/>
  <c r="C66" i="1"/>
  <c r="M65" i="1"/>
  <c r="I65" i="1"/>
  <c r="L65" i="1"/>
  <c r="N65" i="1"/>
  <c r="J65" i="1"/>
  <c r="H65" i="1"/>
  <c r="P65" i="1"/>
  <c r="F65" i="1" l="1"/>
  <c r="O66" i="1"/>
  <c r="M66" i="1"/>
  <c r="I66" i="1"/>
  <c r="G66" i="1"/>
  <c r="C67" i="1"/>
  <c r="D66" i="1"/>
  <c r="E66" i="1" s="1"/>
  <c r="K66" i="1"/>
  <c r="L66" i="1"/>
  <c r="N66" i="1"/>
  <c r="P66" i="1"/>
  <c r="H66" i="1"/>
  <c r="J66" i="1"/>
  <c r="F66" i="1" l="1"/>
  <c r="M67" i="1"/>
  <c r="I67" i="1"/>
  <c r="G67" i="1"/>
  <c r="D67" i="1"/>
  <c r="E67" i="1" s="1"/>
  <c r="C68" i="1"/>
  <c r="K67" i="1"/>
  <c r="L67" i="1"/>
  <c r="O67" i="1"/>
  <c r="H67" i="1"/>
  <c r="J67" i="1" s="1"/>
  <c r="N67" i="1"/>
  <c r="P67" i="1"/>
  <c r="F67" i="1" l="1"/>
  <c r="C69" i="1"/>
  <c r="M68" i="1"/>
  <c r="D68" i="1"/>
  <c r="E68" i="1" s="1"/>
  <c r="I68" i="1"/>
  <c r="G68" i="1"/>
  <c r="F68" i="1"/>
  <c r="K68" i="1"/>
  <c r="L68" i="1"/>
  <c r="H68" i="1"/>
  <c r="J68" i="1" s="1"/>
  <c r="N68" i="1"/>
  <c r="P68" i="1"/>
  <c r="O68" i="1"/>
  <c r="O69" i="1" l="1"/>
  <c r="D69" i="1"/>
  <c r="E69" i="1" s="1"/>
  <c r="G69" i="1"/>
  <c r="M69" i="1"/>
  <c r="I69" i="1"/>
  <c r="L69" i="1"/>
  <c r="C70" i="1"/>
  <c r="K69" i="1"/>
  <c r="N69" i="1"/>
  <c r="P69" i="1"/>
  <c r="H69" i="1"/>
  <c r="J69" i="1" s="1"/>
  <c r="F69" i="1" l="1"/>
  <c r="D70" i="1"/>
  <c r="E70" i="1" s="1"/>
  <c r="C71" i="1"/>
  <c r="G70" i="1"/>
  <c r="K70" i="1"/>
  <c r="O70" i="1"/>
  <c r="M70" i="1"/>
  <c r="L70" i="1"/>
  <c r="I70" i="1"/>
  <c r="J70" i="1"/>
  <c r="H70" i="1"/>
  <c r="N70" i="1"/>
  <c r="P70" i="1"/>
  <c r="F70" i="1" l="1"/>
  <c r="C72" i="1"/>
  <c r="D71" i="1"/>
  <c r="E71" i="1" s="1"/>
  <c r="K71" i="1"/>
  <c r="O71" i="1"/>
  <c r="L71" i="1"/>
  <c r="M71" i="1"/>
  <c r="I71" i="1"/>
  <c r="G71" i="1"/>
  <c r="H71" i="1"/>
  <c r="N71" i="1"/>
  <c r="P71" i="1"/>
  <c r="J71" i="1"/>
  <c r="F71" i="1" l="1"/>
  <c r="O72" i="1"/>
  <c r="M72" i="1"/>
  <c r="D72" i="1"/>
  <c r="E72" i="1" s="1"/>
  <c r="C73" i="1"/>
  <c r="I72" i="1"/>
  <c r="G72" i="1"/>
  <c r="K72" i="1"/>
  <c r="L72" i="1"/>
  <c r="H72" i="1"/>
  <c r="J72" i="1" s="1"/>
  <c r="N72" i="1"/>
  <c r="P72" i="1"/>
  <c r="F72" i="1" l="1"/>
  <c r="C74" i="1"/>
  <c r="M73" i="1"/>
  <c r="I73" i="1"/>
  <c r="G73" i="1"/>
  <c r="D73" i="1"/>
  <c r="E73" i="1" s="1"/>
  <c r="K73" i="1"/>
  <c r="O73" i="1"/>
  <c r="L73" i="1"/>
  <c r="H73" i="1"/>
  <c r="J73" i="1" s="1"/>
  <c r="N73" i="1"/>
  <c r="P73" i="1"/>
  <c r="F73" i="1" l="1"/>
  <c r="O74" i="1"/>
  <c r="I74" i="1"/>
  <c r="G74" i="1"/>
  <c r="C75" i="1"/>
  <c r="D74" i="1"/>
  <c r="E74" i="1" s="1"/>
  <c r="M74" i="1"/>
  <c r="K74" i="1"/>
  <c r="L74" i="1"/>
  <c r="N74" i="1"/>
  <c r="H74" i="1"/>
  <c r="J74" i="1"/>
  <c r="P74" i="1"/>
  <c r="F74" i="1" l="1"/>
  <c r="I75" i="1"/>
  <c r="C76" i="1"/>
  <c r="M75" i="1"/>
  <c r="G75" i="1"/>
  <c r="D75" i="1"/>
  <c r="E75" i="1" s="1"/>
  <c r="K75" i="1"/>
  <c r="O75" i="1"/>
  <c r="O76" i="1" s="1"/>
  <c r="L75" i="1"/>
  <c r="N75" i="1"/>
  <c r="H75" i="1"/>
  <c r="P75" i="1"/>
  <c r="J75" i="1"/>
  <c r="F75" i="1" l="1"/>
  <c r="C77" i="1"/>
  <c r="M76" i="1"/>
  <c r="K76" i="1"/>
  <c r="G76" i="1"/>
  <c r="D76" i="1"/>
  <c r="E76" i="1" s="1"/>
  <c r="I76" i="1"/>
  <c r="L76" i="1"/>
  <c r="J76" i="1"/>
  <c r="N76" i="1"/>
  <c r="H76" i="1"/>
  <c r="P76" i="1"/>
  <c r="F76" i="1" l="1"/>
  <c r="O77" i="1"/>
  <c r="D77" i="1"/>
  <c r="E77" i="1" s="1"/>
  <c r="M77" i="1"/>
  <c r="K77" i="1"/>
  <c r="C78" i="1"/>
  <c r="I77" i="1"/>
  <c r="L77" i="1"/>
  <c r="G77" i="1"/>
  <c r="J77" i="1"/>
  <c r="H77" i="1"/>
  <c r="N77" i="1"/>
  <c r="P77" i="1"/>
  <c r="F77" i="1" l="1"/>
  <c r="M78" i="1"/>
  <c r="I78" i="1"/>
  <c r="D78" i="1"/>
  <c r="E78" i="1" s="1"/>
  <c r="K78" i="1"/>
  <c r="O78" i="1"/>
  <c r="L78" i="1"/>
  <c r="G78" i="1"/>
  <c r="C79" i="1"/>
  <c r="H78" i="1"/>
  <c r="J78" i="1" s="1"/>
  <c r="N78" i="1"/>
  <c r="P78" i="1"/>
  <c r="F78" i="1" l="1"/>
  <c r="I79" i="1"/>
  <c r="G79" i="1"/>
  <c r="D79" i="1"/>
  <c r="E79" i="1" s="1"/>
  <c r="C80" i="1"/>
  <c r="K79" i="1"/>
  <c r="L79" i="1"/>
  <c r="M79" i="1"/>
  <c r="J79" i="1"/>
  <c r="N79" i="1"/>
  <c r="H79" i="1"/>
  <c r="P79" i="1"/>
  <c r="O79" i="1"/>
  <c r="F79" i="1" l="1"/>
  <c r="O80" i="1"/>
  <c r="D80" i="1"/>
  <c r="E80" i="1" s="1"/>
  <c r="K80" i="1"/>
  <c r="M80" i="1"/>
  <c r="I80" i="1"/>
  <c r="G80" i="1"/>
  <c r="F80" i="1"/>
  <c r="L80" i="1"/>
  <c r="C81" i="1"/>
  <c r="H80" i="1"/>
  <c r="N80" i="1"/>
  <c r="P80" i="1"/>
  <c r="J80" i="1"/>
  <c r="D81" i="1" l="1"/>
  <c r="E81" i="1" s="1"/>
  <c r="I81" i="1"/>
  <c r="G81" i="1"/>
  <c r="C82" i="1"/>
  <c r="K81" i="1"/>
  <c r="O81" i="1"/>
  <c r="L81" i="1"/>
  <c r="M81" i="1"/>
  <c r="J81" i="1"/>
  <c r="N81" i="1"/>
  <c r="H81" i="1"/>
  <c r="P81" i="1"/>
  <c r="F81" i="1" l="1"/>
  <c r="O82" i="1"/>
  <c r="D82" i="1"/>
  <c r="E82" i="1" s="1"/>
  <c r="M82" i="1"/>
  <c r="C83" i="1"/>
  <c r="K82" i="1"/>
  <c r="L82" i="1"/>
  <c r="I82" i="1"/>
  <c r="G82" i="1"/>
  <c r="H82" i="1"/>
  <c r="N82" i="1"/>
  <c r="P82" i="1"/>
  <c r="J82" i="1"/>
  <c r="F82" i="1" l="1"/>
  <c r="I83" i="1"/>
  <c r="G83" i="1"/>
  <c r="D83" i="1"/>
  <c r="E83" i="1" s="1"/>
  <c r="C84" i="1"/>
  <c r="M83" i="1"/>
  <c r="K83" i="1"/>
  <c r="O83" i="1"/>
  <c r="O84" i="1" s="1"/>
  <c r="L83" i="1"/>
  <c r="H83" i="1"/>
  <c r="J83" i="1" s="1"/>
  <c r="N83" i="1"/>
  <c r="P83" i="1"/>
  <c r="F83" i="1" l="1"/>
  <c r="I84" i="1"/>
  <c r="L84" i="1"/>
  <c r="G84" i="1"/>
  <c r="C85" i="1"/>
  <c r="K84" i="1"/>
  <c r="M84" i="1"/>
  <c r="D84" i="1"/>
  <c r="E84" i="1" s="1"/>
  <c r="H84" i="1"/>
  <c r="J84" i="1" s="1"/>
  <c r="N84" i="1"/>
  <c r="P84" i="1"/>
  <c r="F84" i="1" l="1"/>
  <c r="O85" i="1"/>
  <c r="C86" i="1"/>
  <c r="M85" i="1"/>
  <c r="K85" i="1"/>
  <c r="L85" i="1"/>
  <c r="I85" i="1"/>
  <c r="G85" i="1"/>
  <c r="D85" i="1"/>
  <c r="E85" i="1" s="1"/>
  <c r="H85" i="1"/>
  <c r="J85" i="1" s="1"/>
  <c r="N85" i="1"/>
  <c r="P85" i="1"/>
  <c r="F85" i="1" l="1"/>
  <c r="C87" i="1"/>
  <c r="D86" i="1"/>
  <c r="E86" i="1" s="1"/>
  <c r="M86" i="1"/>
  <c r="I86" i="1"/>
  <c r="K86" i="1"/>
  <c r="O86" i="1"/>
  <c r="L86" i="1"/>
  <c r="G86" i="1"/>
  <c r="J86" i="1"/>
  <c r="N86" i="1"/>
  <c r="H86" i="1"/>
  <c r="P86" i="1"/>
  <c r="F86" i="1" l="1"/>
  <c r="O87" i="1"/>
  <c r="M87" i="1"/>
  <c r="D87" i="1"/>
  <c r="E87" i="1" s="1"/>
  <c r="L87" i="1"/>
  <c r="C88" i="1"/>
  <c r="I87" i="1"/>
  <c r="G87" i="1"/>
  <c r="K87" i="1"/>
  <c r="J87" i="1"/>
  <c r="N87" i="1"/>
  <c r="H87" i="1"/>
  <c r="P87" i="1"/>
  <c r="F87" i="1" l="1"/>
  <c r="D88" i="1"/>
  <c r="E88" i="1" s="1"/>
  <c r="M88" i="1"/>
  <c r="I88" i="1"/>
  <c r="K88" i="1"/>
  <c r="O88" i="1"/>
  <c r="L88" i="1"/>
  <c r="C89" i="1"/>
  <c r="G88" i="1"/>
  <c r="N88" i="1"/>
  <c r="H88" i="1"/>
  <c r="P88" i="1"/>
  <c r="J88" i="1"/>
  <c r="F88" i="1" l="1"/>
  <c r="M89" i="1"/>
  <c r="I89" i="1"/>
  <c r="G89" i="1"/>
  <c r="C90" i="1"/>
  <c r="D89" i="1"/>
  <c r="E89" i="1" s="1"/>
  <c r="K89" i="1"/>
  <c r="L89" i="1"/>
  <c r="O89" i="1"/>
  <c r="N89" i="1"/>
  <c r="H89" i="1"/>
  <c r="J89" i="1" s="1"/>
  <c r="P89" i="1"/>
  <c r="F89" i="1" l="1"/>
  <c r="O90" i="1"/>
  <c r="I90" i="1"/>
  <c r="G90" i="1"/>
  <c r="D90" i="1"/>
  <c r="E90" i="1" s="1"/>
  <c r="C91" i="1"/>
  <c r="K90" i="1"/>
  <c r="L90" i="1"/>
  <c r="M90" i="1"/>
  <c r="N90" i="1"/>
  <c r="H90" i="1"/>
  <c r="J90" i="1" s="1"/>
  <c r="P90" i="1"/>
  <c r="F90" i="1" l="1"/>
  <c r="O91" i="1"/>
  <c r="C92" i="1"/>
  <c r="M91" i="1"/>
  <c r="I91" i="1"/>
  <c r="G91" i="1"/>
  <c r="K91" i="1"/>
  <c r="L91" i="1"/>
  <c r="D91" i="1"/>
  <c r="E91" i="1" s="1"/>
  <c r="P91" i="1"/>
  <c r="J91" i="1"/>
  <c r="N91" i="1"/>
  <c r="H91" i="1"/>
  <c r="F91" i="1" l="1"/>
  <c r="C93" i="1"/>
  <c r="I92" i="1"/>
  <c r="D92" i="1"/>
  <c r="E92" i="1" s="1"/>
  <c r="M92" i="1"/>
  <c r="G92" i="1"/>
  <c r="F92" i="1"/>
  <c r="K92" i="1"/>
  <c r="O92" i="1"/>
  <c r="L92" i="1"/>
  <c r="H92" i="1"/>
  <c r="J92" i="1" s="1"/>
  <c r="N92" i="1"/>
  <c r="P92" i="1"/>
  <c r="O93" i="1" l="1"/>
  <c r="G93" i="1"/>
  <c r="D93" i="1"/>
  <c r="E93" i="1" s="1"/>
  <c r="C94" i="1"/>
  <c r="M93" i="1"/>
  <c r="I93" i="1"/>
  <c r="K93" i="1"/>
  <c r="L93" i="1"/>
  <c r="H93" i="1"/>
  <c r="J93" i="1" s="1"/>
  <c r="N93" i="1"/>
  <c r="P93" i="1"/>
  <c r="F93" i="1" l="1"/>
  <c r="C95" i="1"/>
  <c r="M94" i="1"/>
  <c r="I94" i="1"/>
  <c r="D94" i="1"/>
  <c r="E94" i="1" s="1"/>
  <c r="K94" i="1"/>
  <c r="O94" i="1"/>
  <c r="L94" i="1"/>
  <c r="G94" i="1"/>
  <c r="P94" i="1"/>
  <c r="H94" i="1"/>
  <c r="J94" i="1" s="1"/>
  <c r="N94" i="1"/>
  <c r="F94" i="1" l="1"/>
  <c r="O95" i="1"/>
  <c r="M95" i="1"/>
  <c r="I95" i="1"/>
  <c r="G95" i="1"/>
  <c r="D95" i="1"/>
  <c r="E95" i="1" s="1"/>
  <c r="C96" i="1"/>
  <c r="K95" i="1"/>
  <c r="L95" i="1"/>
  <c r="H95" i="1"/>
  <c r="J95" i="1" s="1"/>
  <c r="N95" i="1"/>
  <c r="P95" i="1"/>
  <c r="F95" i="1" l="1"/>
  <c r="O96" i="1"/>
  <c r="G96" i="1"/>
  <c r="I96" i="1"/>
  <c r="K96" i="1"/>
  <c r="L96" i="1"/>
  <c r="D96" i="1"/>
  <c r="E96" i="1" s="1"/>
  <c r="C97" i="1"/>
  <c r="M96" i="1"/>
  <c r="N96" i="1"/>
  <c r="H96" i="1"/>
  <c r="J96" i="1" s="1"/>
  <c r="P96" i="1"/>
  <c r="F96" i="1" l="1"/>
  <c r="O97" i="1"/>
  <c r="C98" i="1"/>
  <c r="I97" i="1"/>
  <c r="G97" i="1"/>
  <c r="D97" i="1"/>
  <c r="E97" i="1" s="1"/>
  <c r="M97" i="1"/>
  <c r="K97" i="1"/>
  <c r="L97" i="1"/>
  <c r="N97" i="1"/>
  <c r="H97" i="1"/>
  <c r="J97" i="1" s="1"/>
  <c r="P97" i="1"/>
  <c r="F97" i="1" l="1"/>
  <c r="M98" i="1"/>
  <c r="C99" i="1"/>
  <c r="I98" i="1"/>
  <c r="G98" i="1"/>
  <c r="D98" i="1"/>
  <c r="E98" i="1" s="1"/>
  <c r="K98" i="1"/>
  <c r="O98" i="1"/>
  <c r="L98" i="1"/>
  <c r="N98" i="1"/>
  <c r="H98" i="1"/>
  <c r="J98" i="1" s="1"/>
  <c r="P98" i="1"/>
  <c r="F98" i="1" l="1"/>
  <c r="O99" i="1"/>
  <c r="M99" i="1"/>
  <c r="L99" i="1"/>
  <c r="D99" i="1"/>
  <c r="E99" i="1" s="1"/>
  <c r="C100" i="1"/>
  <c r="I99" i="1"/>
  <c r="G99" i="1"/>
  <c r="K99" i="1"/>
  <c r="P99" i="1"/>
  <c r="N99" i="1"/>
  <c r="H99" i="1"/>
  <c r="J99" i="1" s="1"/>
  <c r="F99" i="1" l="1"/>
  <c r="C101" i="1"/>
  <c r="I100" i="1"/>
  <c r="G100" i="1"/>
  <c r="M100" i="1"/>
  <c r="D100" i="1"/>
  <c r="E100" i="1" s="1"/>
  <c r="K100" i="1"/>
  <c r="O100" i="1"/>
  <c r="L100" i="1"/>
  <c r="N100" i="1"/>
  <c r="H100" i="1"/>
  <c r="J100" i="1" s="1"/>
  <c r="P100" i="1"/>
  <c r="F100" i="1" l="1"/>
  <c r="O101" i="1"/>
  <c r="M101" i="1"/>
  <c r="I101" i="1"/>
  <c r="G101" i="1"/>
  <c r="C102" i="1"/>
  <c r="D101" i="1"/>
  <c r="E101" i="1" s="1"/>
  <c r="L101" i="1"/>
  <c r="K101" i="1"/>
  <c r="J101" i="1"/>
  <c r="H101" i="1"/>
  <c r="P101" i="1"/>
  <c r="N101" i="1"/>
  <c r="F101" i="1" l="1"/>
  <c r="M102" i="1"/>
  <c r="C103" i="1"/>
  <c r="I102" i="1"/>
  <c r="G102" i="1"/>
  <c r="D102" i="1"/>
  <c r="E102" i="1" s="1"/>
  <c r="K102" i="1"/>
  <c r="O102" i="1"/>
  <c r="L102" i="1"/>
  <c r="N102" i="1"/>
  <c r="H102" i="1"/>
  <c r="J102" i="1" s="1"/>
  <c r="P102" i="1"/>
  <c r="F102" i="1" l="1"/>
  <c r="O103" i="1"/>
  <c r="I103" i="1"/>
  <c r="G103" i="1"/>
  <c r="D103" i="1"/>
  <c r="E103" i="1" s="1"/>
  <c r="C104" i="1"/>
  <c r="M103" i="1"/>
  <c r="K103" i="1"/>
  <c r="L103" i="1"/>
  <c r="N103" i="1"/>
  <c r="P103" i="1"/>
  <c r="H103" i="1"/>
  <c r="J103" i="1" s="1"/>
  <c r="F103" i="1" l="1"/>
  <c r="C105" i="1"/>
  <c r="M104" i="1"/>
  <c r="I104" i="1"/>
  <c r="G104" i="1"/>
  <c r="D104" i="1"/>
  <c r="E104" i="1" s="1"/>
  <c r="K104" i="1"/>
  <c r="O104" i="1"/>
  <c r="L104" i="1"/>
  <c r="N104" i="1"/>
  <c r="P104" i="1"/>
  <c r="H104" i="1"/>
  <c r="J104" i="1" s="1"/>
  <c r="F104" i="1" l="1"/>
  <c r="O105" i="1"/>
  <c r="C106" i="1"/>
  <c r="M105" i="1"/>
  <c r="I105" i="1"/>
  <c r="D105" i="1"/>
  <c r="E105" i="1" s="1"/>
  <c r="G105" i="1"/>
  <c r="K105" i="1"/>
  <c r="L105" i="1"/>
  <c r="P105" i="1"/>
  <c r="N105" i="1"/>
  <c r="H105" i="1"/>
  <c r="J105" i="1" s="1"/>
  <c r="F105" i="1" l="1"/>
  <c r="M106" i="1"/>
  <c r="D106" i="1"/>
  <c r="E106" i="1" s="1"/>
  <c r="C107" i="1"/>
  <c r="I106" i="1"/>
  <c r="G106" i="1"/>
  <c r="K106" i="1"/>
  <c r="O106" i="1"/>
  <c r="L106" i="1"/>
  <c r="P106" i="1"/>
  <c r="H106" i="1"/>
  <c r="J106" i="1"/>
  <c r="N106" i="1"/>
  <c r="F106" i="1" l="1"/>
  <c r="O107" i="1"/>
  <c r="G107" i="1"/>
  <c r="D107" i="1"/>
  <c r="E107" i="1" s="1"/>
  <c r="C108" i="1"/>
  <c r="M107" i="1"/>
  <c r="K107" i="1"/>
  <c r="I107" i="1"/>
  <c r="L107" i="1"/>
  <c r="J107" i="1"/>
  <c r="H107" i="1"/>
  <c r="N107" i="1"/>
  <c r="P107" i="1"/>
  <c r="F107" i="1" l="1"/>
  <c r="I108" i="1"/>
  <c r="L108" i="1"/>
  <c r="M108" i="1"/>
  <c r="C109" i="1"/>
  <c r="G108" i="1"/>
  <c r="D108" i="1"/>
  <c r="E108" i="1" s="1"/>
  <c r="K108" i="1"/>
  <c r="J108" i="1"/>
  <c r="H108" i="1"/>
  <c r="N108" i="1"/>
  <c r="P108" i="1"/>
  <c r="O108" i="1"/>
  <c r="F108" i="1" l="1"/>
  <c r="O109" i="1"/>
  <c r="G109" i="1"/>
  <c r="D109" i="1"/>
  <c r="E109" i="1" s="1"/>
  <c r="I109" i="1"/>
  <c r="K109" i="1"/>
  <c r="L109" i="1"/>
  <c r="C110" i="1"/>
  <c r="M109" i="1"/>
  <c r="H109" i="1"/>
  <c r="J109" i="1" s="1"/>
  <c r="P109" i="1"/>
  <c r="N109" i="1"/>
  <c r="F109" i="1" l="1"/>
  <c r="G110" i="1"/>
  <c r="C111" i="1"/>
  <c r="I110" i="1"/>
  <c r="M110" i="1"/>
  <c r="K110" i="1"/>
  <c r="O110" i="1"/>
  <c r="L110" i="1"/>
  <c r="D110" i="1"/>
  <c r="E110" i="1" s="1"/>
  <c r="J110" i="1"/>
  <c r="N110" i="1"/>
  <c r="H110" i="1"/>
  <c r="P110" i="1"/>
  <c r="F110" i="1" l="1"/>
  <c r="O111" i="1"/>
  <c r="C112" i="1"/>
  <c r="M111" i="1"/>
  <c r="G111" i="1"/>
  <c r="D111" i="1"/>
  <c r="E111" i="1" s="1"/>
  <c r="K111" i="1"/>
  <c r="L111" i="1"/>
  <c r="I111" i="1"/>
  <c r="N111" i="1"/>
  <c r="H111" i="1"/>
  <c r="P111" i="1"/>
  <c r="J111" i="1"/>
  <c r="F111" i="1" l="1"/>
  <c r="O112" i="1"/>
  <c r="M112" i="1"/>
  <c r="L112" i="1"/>
  <c r="C113" i="1"/>
  <c r="I112" i="1"/>
  <c r="D112" i="1"/>
  <c r="E112" i="1" s="1"/>
  <c r="K112" i="1"/>
  <c r="G112" i="1"/>
  <c r="H112" i="1"/>
  <c r="P112" i="1"/>
  <c r="J112" i="1"/>
  <c r="N112" i="1"/>
  <c r="F112" i="1" l="1"/>
  <c r="O113" i="1"/>
  <c r="G113" i="1"/>
  <c r="L113" i="1"/>
  <c r="D113" i="1"/>
  <c r="E113" i="1" s="1"/>
  <c r="C114" i="1"/>
  <c r="M113" i="1"/>
  <c r="I113" i="1"/>
  <c r="K113" i="1"/>
  <c r="N113" i="1"/>
  <c r="P113" i="1"/>
  <c r="H113" i="1"/>
  <c r="J113" i="1"/>
  <c r="F113" i="1" l="1"/>
  <c r="I114" i="1"/>
  <c r="C115" i="1"/>
  <c r="D114" i="1"/>
  <c r="E114" i="1" s="1"/>
  <c r="M114" i="1"/>
  <c r="K114" i="1"/>
  <c r="L114" i="1"/>
  <c r="O114" i="1"/>
  <c r="G114" i="1"/>
  <c r="N114" i="1"/>
  <c r="J114" i="1"/>
  <c r="H114" i="1"/>
  <c r="P114" i="1"/>
  <c r="F114" i="1" l="1"/>
  <c r="O115" i="1"/>
  <c r="M115" i="1"/>
  <c r="K115" i="1"/>
  <c r="L115" i="1"/>
  <c r="I115" i="1"/>
  <c r="C116" i="1"/>
  <c r="G115" i="1"/>
  <c r="D115" i="1"/>
  <c r="E115" i="1" s="1"/>
  <c r="H115" i="1"/>
  <c r="J115" i="1" s="1"/>
  <c r="N115" i="1"/>
  <c r="P115" i="1"/>
  <c r="F115" i="1" l="1"/>
  <c r="O116" i="1"/>
  <c r="G116" i="1"/>
  <c r="D116" i="1"/>
  <c r="E116" i="1" s="1"/>
  <c r="I116" i="1"/>
  <c r="K116" i="1"/>
  <c r="L116" i="1"/>
  <c r="M116" i="1"/>
  <c r="C117" i="1"/>
  <c r="C118" i="1" s="1"/>
  <c r="H116" i="1"/>
  <c r="J116" i="1" s="1"/>
  <c r="N116" i="1"/>
  <c r="P116" i="1"/>
  <c r="F116" i="1" l="1"/>
  <c r="F118" i="1"/>
  <c r="N118" i="1"/>
  <c r="I118" i="1"/>
  <c r="H118" i="1"/>
  <c r="M118" i="1"/>
  <c r="K118" i="1"/>
  <c r="J118" i="1"/>
  <c r="G118" i="1"/>
  <c r="L118" i="1"/>
  <c r="C119" i="1"/>
  <c r="O118" i="1"/>
  <c r="D118" i="1"/>
  <c r="E118" i="1" s="1"/>
  <c r="P118" i="1"/>
  <c r="O117" i="1"/>
  <c r="G117" i="1"/>
  <c r="D117" i="1"/>
  <c r="E117" i="1" s="1"/>
  <c r="I117" i="1"/>
  <c r="K117" i="1"/>
  <c r="L117" i="1"/>
  <c r="M117" i="1"/>
  <c r="J117" i="1"/>
  <c r="H117" i="1"/>
  <c r="N117" i="1"/>
  <c r="P117" i="1"/>
  <c r="F117" i="1" l="1"/>
  <c r="N119" i="1"/>
  <c r="D119" i="1"/>
  <c r="E119" i="1" s="1"/>
  <c r="M119" i="1"/>
  <c r="L119" i="1"/>
  <c r="K119" i="1"/>
  <c r="I119" i="1"/>
  <c r="J119" i="1"/>
  <c r="H119" i="1"/>
  <c r="G119" i="1"/>
  <c r="F119" i="1"/>
  <c r="P119" i="1"/>
  <c r="O119" i="1"/>
</calcChain>
</file>

<file path=xl/sharedStrings.xml><?xml version="1.0" encoding="utf-8"?>
<sst xmlns="http://schemas.openxmlformats.org/spreadsheetml/2006/main" count="152" uniqueCount="84">
  <si>
    <t>Year</t>
  </si>
  <si>
    <t>Model Year Start</t>
  </si>
  <si>
    <t>Note Tenor</t>
  </si>
  <si>
    <t>Model Year End</t>
  </si>
  <si>
    <t>RRM Nominal Interest Rate</t>
  </si>
  <si>
    <t>RRM Nominal Payment</t>
  </si>
  <si>
    <t>Index Rate</t>
  </si>
  <si>
    <t>NOMINAL</t>
  </si>
  <si>
    <t>Index Factor</t>
  </si>
  <si>
    <t>Country</t>
  </si>
  <si>
    <t>Canada</t>
  </si>
  <si>
    <t>Gross domestic product, constant prices</t>
  </si>
  <si>
    <t>France</t>
  </si>
  <si>
    <t>Germany</t>
  </si>
  <si>
    <t>Italy</t>
  </si>
  <si>
    <t>Japan</t>
  </si>
  <si>
    <t>United Kingdom</t>
  </si>
  <si>
    <t>United States</t>
  </si>
  <si>
    <t>Inflation, average consumer prices</t>
  </si>
  <si>
    <t>Inflation, end of period consumer prices</t>
  </si>
  <si>
    <t>n/a</t>
  </si>
  <si>
    <t>Index</t>
  </si>
  <si>
    <t>MAINTENANCE</t>
  </si>
  <si>
    <t>Loan Amount</t>
  </si>
  <si>
    <t>C$</t>
  </si>
  <si>
    <t>€</t>
  </si>
  <si>
    <t>$</t>
  </si>
  <si>
    <t>¥</t>
  </si>
  <si>
    <t>£</t>
  </si>
  <si>
    <t>Nominal Rate</t>
  </si>
  <si>
    <t>FRNL Nominal Interest Rate</t>
  </si>
  <si>
    <t>Real Rate of Return ("RRM")</t>
  </si>
  <si>
    <t>Fixed Rate Nominal Loan ("FRNL")</t>
  </si>
  <si>
    <t>FRNL Nominal Payment</t>
  </si>
  <si>
    <t>RRM Nominal Principal Balance</t>
  </si>
  <si>
    <t>FRNL Nominal Principal Balance</t>
  </si>
  <si>
    <t>n</t>
  </si>
  <si>
    <t>World Bank Proj.</t>
  </si>
  <si>
    <t>&lt;&lt;&lt; Average of 2025-2029 World Bank Data</t>
  </si>
  <si>
    <t xml:space="preserve">&lt;&lt;&lt; World Bank Historical Data </t>
  </si>
  <si>
    <t>Maintenance &gt;</t>
  </si>
  <si>
    <t>Period</t>
  </si>
  <si>
    <t>2025-2029 projected data per World Bank, outer periods are a simple average of 2025-2029 data</t>
  </si>
  <si>
    <t>–</t>
  </si>
  <si>
    <t>Ignore Model Year Start, Country and Index inputs</t>
  </si>
  <si>
    <t>Once custom figures are "hardcoded" the functionality for Model Year Start, Country and Index inputs will be removed</t>
  </si>
  <si>
    <t>Open a "fresh" version of the mode to regain functionality for the Model Year Start, Country and Index inputs</t>
  </si>
  <si>
    <t>"Hardcode" any desired projections</t>
  </si>
  <si>
    <t>All other cells are locked for editing</t>
  </si>
  <si>
    <t>Historical data is available from 1980 to present</t>
  </si>
  <si>
    <t>Inputs / assumptions denoted by:</t>
  </si>
  <si>
    <r>
      <t xml:space="preserve">USER INPUTS </t>
    </r>
    <r>
      <rPr>
        <b/>
        <i/>
        <sz val="10"/>
        <rFont val="Tenorite"/>
      </rPr>
      <t>(TAN SHADED BOXES)</t>
    </r>
  </si>
  <si>
    <t>Historical data is per the World Bank and is available from 1980 to present</t>
  </si>
  <si>
    <t>Maximum time horizon of 100 years / periods</t>
  </si>
  <si>
    <t>Raw data is located in the Data tab, details on the sourcing of the data available upon request</t>
  </si>
  <si>
    <t>Assumes annual payments; further assumptions are per the user's inputs</t>
  </si>
  <si>
    <t>The analysis is a streamlined comparison of an RRM instrument vs. a traditional fixed rate instrument</t>
  </si>
  <si>
    <t>Back testing for G7 Countries is fully supported by 45 years of data</t>
  </si>
  <si>
    <t>MODEL FUNDAMENTALS</t>
  </si>
  <si>
    <r>
      <t xml:space="preserve">*THIS DOCUMENT IS PURELY ILLUSTRATIVE AND IS </t>
    </r>
    <r>
      <rPr>
        <b/>
        <i/>
        <u/>
        <sz val="10"/>
        <color rgb="FFFF0000"/>
        <rFont val="Tenorite"/>
      </rPr>
      <t>NOT</t>
    </r>
    <r>
      <rPr>
        <b/>
        <i/>
        <sz val="10"/>
        <color rgb="FFFF0000"/>
        <rFont val="Tenorite"/>
      </rPr>
      <t xml:space="preserve"> A SECURITIES OFFERING</t>
    </r>
  </si>
  <si>
    <r>
      <t xml:space="preserve">Nominal Rate </t>
    </r>
    <r>
      <rPr>
        <b/>
        <i/>
        <sz val="10"/>
        <rFont val="Tenorite"/>
      </rPr>
      <t>(CELL I15)</t>
    </r>
    <r>
      <rPr>
        <b/>
        <sz val="10"/>
        <rFont val="Tenorite"/>
      </rPr>
      <t xml:space="preserve">: </t>
    </r>
    <r>
      <rPr>
        <sz val="10"/>
        <rFont val="Tenorite"/>
      </rPr>
      <t>Denotes the fixed nominal rate</t>
    </r>
    <r>
      <rPr>
        <b/>
        <sz val="10"/>
        <rFont val="Tenorite"/>
      </rPr>
      <t xml:space="preserve"> </t>
    </r>
    <r>
      <rPr>
        <sz val="10"/>
        <rFont val="Tenorite"/>
      </rPr>
      <t>for the comparison</t>
    </r>
  </si>
  <si>
    <r>
      <t xml:space="preserve">RRM Spread </t>
    </r>
    <r>
      <rPr>
        <b/>
        <i/>
        <sz val="10"/>
        <rFont val="Tenorite"/>
      </rPr>
      <t>(CELL F15)</t>
    </r>
    <r>
      <rPr>
        <b/>
        <sz val="10"/>
        <rFont val="Tenorite"/>
      </rPr>
      <t xml:space="preserve">: </t>
    </r>
    <r>
      <rPr>
        <sz val="10"/>
        <rFont val="Tenorite"/>
      </rPr>
      <t xml:space="preserve">Denotes the desired % rate over </t>
    </r>
    <r>
      <rPr>
        <i/>
        <sz val="10"/>
        <rFont val="Tenorite"/>
      </rPr>
      <t>REAL</t>
    </r>
    <r>
      <rPr>
        <b/>
        <sz val="10"/>
        <rFont val="Tenorite"/>
      </rPr>
      <t xml:space="preserve"> </t>
    </r>
    <r>
      <rPr>
        <sz val="10"/>
        <rFont val="Tenorite"/>
      </rPr>
      <t>for the comparison</t>
    </r>
  </si>
  <si>
    <t>RRM Spread</t>
  </si>
  <si>
    <r>
      <rPr>
        <b/>
        <i/>
        <sz val="10"/>
        <rFont val="Tenorite"/>
      </rPr>
      <t xml:space="preserve">REAL </t>
    </r>
    <r>
      <rPr>
        <b/>
        <sz val="10"/>
        <rFont val="Tenorite"/>
      </rPr>
      <t>ADJUSTED</t>
    </r>
  </si>
  <si>
    <r>
      <t xml:space="preserve">RRM </t>
    </r>
    <r>
      <rPr>
        <b/>
        <i/>
        <sz val="10"/>
        <rFont val="Tenorite"/>
      </rPr>
      <t>REAL</t>
    </r>
    <r>
      <rPr>
        <b/>
        <sz val="10"/>
        <rFont val="Tenorite"/>
      </rPr>
      <t xml:space="preserve"> Payment</t>
    </r>
  </si>
  <si>
    <r>
      <t xml:space="preserve">FRNL </t>
    </r>
    <r>
      <rPr>
        <b/>
        <i/>
        <sz val="10"/>
        <rFont val="Tenorite"/>
      </rPr>
      <t>REAL</t>
    </r>
    <r>
      <rPr>
        <b/>
        <sz val="10"/>
        <rFont val="Tenorite"/>
      </rPr>
      <t xml:space="preserve"> Payment</t>
    </r>
  </si>
  <si>
    <r>
      <t xml:space="preserve">RRM </t>
    </r>
    <r>
      <rPr>
        <b/>
        <i/>
        <sz val="10"/>
        <rFont val="Tenorite"/>
      </rPr>
      <t>REAL</t>
    </r>
    <r>
      <rPr>
        <b/>
        <sz val="10"/>
        <rFont val="Tenorite"/>
      </rPr>
      <t xml:space="preserve"> Remaining Principal Balance</t>
    </r>
  </si>
  <si>
    <r>
      <t xml:space="preserve">FRNL </t>
    </r>
    <r>
      <rPr>
        <b/>
        <i/>
        <sz val="10"/>
        <rFont val="Tenorite"/>
      </rPr>
      <t>REAL</t>
    </r>
    <r>
      <rPr>
        <b/>
        <sz val="10"/>
        <rFont val="Tenorite"/>
      </rPr>
      <t xml:space="preserve"> Remaining Principal Balance</t>
    </r>
  </si>
  <si>
    <r>
      <t xml:space="preserve">ILLUSTRATIVE MODEL </t>
    </r>
    <r>
      <rPr>
        <b/>
        <i/>
        <sz val="18"/>
        <rFont val="Tenorite"/>
      </rPr>
      <t>2025</t>
    </r>
  </si>
  <si>
    <r>
      <rPr>
        <b/>
        <sz val="10"/>
        <rFont val="Tenorite"/>
      </rPr>
      <t xml:space="preserve">Model Year Start </t>
    </r>
    <r>
      <rPr>
        <b/>
        <i/>
        <sz val="10"/>
        <rFont val="Tenorite"/>
      </rPr>
      <t>(CELL F9)</t>
    </r>
    <r>
      <rPr>
        <b/>
        <sz val="10"/>
        <rFont val="Tenorite"/>
      </rPr>
      <t>:</t>
    </r>
    <r>
      <rPr>
        <sz val="10"/>
        <rFont val="Tenorite"/>
      </rPr>
      <t xml:space="preserve"> Denotes the issuance year</t>
    </r>
  </si>
  <si>
    <r>
      <rPr>
        <b/>
        <sz val="10"/>
        <rFont val="Tenorite"/>
      </rPr>
      <t xml:space="preserve">Note Tenor </t>
    </r>
    <r>
      <rPr>
        <b/>
        <i/>
        <sz val="10"/>
        <rFont val="Tenorite"/>
      </rPr>
      <t>(CELL F11)</t>
    </r>
    <r>
      <rPr>
        <b/>
        <sz val="10"/>
        <rFont val="Tenorite"/>
      </rPr>
      <t>:</t>
    </r>
    <r>
      <rPr>
        <sz val="10"/>
        <rFont val="Tenorite"/>
      </rPr>
      <t xml:space="preserve"> Denotes the length of the financing</t>
    </r>
  </si>
  <si>
    <r>
      <rPr>
        <b/>
        <sz val="10"/>
        <rFont val="Tenorite"/>
      </rPr>
      <t xml:space="preserve">Country </t>
    </r>
    <r>
      <rPr>
        <b/>
        <i/>
        <sz val="10"/>
        <rFont val="Tenorite"/>
      </rPr>
      <t>(CELL H9)</t>
    </r>
    <r>
      <rPr>
        <b/>
        <sz val="10"/>
        <rFont val="Tenorite"/>
      </rPr>
      <t xml:space="preserve">: </t>
    </r>
    <r>
      <rPr>
        <sz val="10"/>
        <rFont val="Tenorite"/>
      </rPr>
      <t>Denotes</t>
    </r>
    <r>
      <rPr>
        <b/>
        <sz val="10"/>
        <rFont val="Tenorite"/>
      </rPr>
      <t xml:space="preserve"> </t>
    </r>
    <r>
      <rPr>
        <sz val="10"/>
        <rFont val="Tenorite"/>
      </rPr>
      <t>the Country data (G7 Countries) underlying the analysis</t>
    </r>
  </si>
  <si>
    <r>
      <rPr>
        <b/>
        <sz val="10"/>
        <rFont val="Tenorite"/>
      </rPr>
      <t xml:space="preserve">Index </t>
    </r>
    <r>
      <rPr>
        <b/>
        <i/>
        <sz val="10"/>
        <rFont val="Tenorite"/>
      </rPr>
      <t>(CELL H10)</t>
    </r>
    <r>
      <rPr>
        <b/>
        <sz val="10"/>
        <rFont val="Tenorite"/>
      </rPr>
      <t>:</t>
    </r>
    <r>
      <rPr>
        <sz val="10"/>
        <rFont val="Tenorite"/>
      </rPr>
      <t xml:space="preserve"> Denotes the desired data set for the analysis</t>
    </r>
  </si>
  <si>
    <r>
      <t xml:space="preserve">Loan Amount </t>
    </r>
    <r>
      <rPr>
        <b/>
        <i/>
        <sz val="10"/>
        <rFont val="Tenorite"/>
      </rPr>
      <t>(CELL H11)</t>
    </r>
    <r>
      <rPr>
        <b/>
        <sz val="10"/>
        <rFont val="Tenorite"/>
      </rPr>
      <t xml:space="preserve">: </t>
    </r>
    <r>
      <rPr>
        <sz val="10"/>
        <rFont val="Tenorite"/>
      </rPr>
      <t>Denotes the initial nominal value of the financing</t>
    </r>
  </si>
  <si>
    <r>
      <t xml:space="preserve">INFLATION &amp; GDP DATA (HISTORICAL + PROJECTIONS) </t>
    </r>
    <r>
      <rPr>
        <b/>
        <i/>
        <sz val="18"/>
        <rFont val="Tenorite"/>
      </rPr>
      <t>2025</t>
    </r>
  </si>
  <si>
    <t>SOURCE: WORLD BANK AS OF OCTOBER 2025</t>
  </si>
  <si>
    <r>
      <t xml:space="preserve">Custom Index Projection </t>
    </r>
    <r>
      <rPr>
        <b/>
        <i/>
        <sz val="10"/>
        <rFont val="Tenorite"/>
      </rPr>
      <t>(CELLS E20 - E119):</t>
    </r>
    <r>
      <rPr>
        <b/>
        <sz val="10"/>
        <rFont val="Tenorite"/>
      </rPr>
      <t xml:space="preserve"> </t>
    </r>
    <r>
      <rPr>
        <sz val="10"/>
        <rFont val="Tenorite"/>
      </rPr>
      <t>User may input their own assumptions</t>
    </r>
  </si>
  <si>
    <t>Inflation, Average Consumer Prices</t>
  </si>
  <si>
    <t>Inflation, End of Period Consumer Prices</t>
  </si>
  <si>
    <t>Gross Domestic Product, Constant Prices</t>
  </si>
  <si>
    <t>RUNNING &gt;&gt;&gt;</t>
  </si>
  <si>
    <t>INDEX</t>
  </si>
  <si>
    <t>COUNTRY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</si>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</sst>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&quot;$&quot;#,##0.00_)"/>
    <numFmt numFmtId="167" formatCode="0&quot; Year&quot;"/>
    <numFmt numFmtId="168" formatCode="0.00%_);\(0.00%\)"/>
  </numFmts>
  <fonts count="29" x14ac:knownFonts="1"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Arial"/>
      <family val="2"/>
      <scheme val="major"/>
    </font>
    <font>
      <sz val="12"/>
      <name val="Arial"/>
      <family val="2"/>
      <scheme val="major"/>
    </font>
    <font>
      <b/>
      <sz val="10"/>
      <name val="Arial"/>
      <family val="2"/>
      <scheme val="major"/>
    </font>
    <font>
      <sz val="10"/>
      <name val="Tahoma"/>
      <family val="2"/>
    </font>
    <font>
      <b/>
      <sz val="10"/>
      <name val="Wingdings"/>
      <charset val="2"/>
    </font>
    <font>
      <sz val="10"/>
      <name val="Tenorite"/>
    </font>
    <font>
      <b/>
      <sz val="10"/>
      <name val="Tenorite"/>
    </font>
    <font>
      <b/>
      <i/>
      <sz val="10"/>
      <name val="Tenorite"/>
    </font>
    <font>
      <b/>
      <sz val="10"/>
      <name val="Aptos Narrow"/>
      <family val="2"/>
    </font>
    <font>
      <i/>
      <sz val="10"/>
      <name val="Tenorite"/>
    </font>
    <font>
      <b/>
      <sz val="8"/>
      <name val="Wingdings"/>
      <charset val="2"/>
    </font>
    <font>
      <b/>
      <i/>
      <sz val="10"/>
      <color rgb="FFFF0000"/>
      <name val="Tenorite"/>
    </font>
    <font>
      <b/>
      <i/>
      <u/>
      <sz val="10"/>
      <color rgb="FFFF0000"/>
      <name val="Tenorite"/>
    </font>
    <font>
      <b/>
      <sz val="10"/>
      <color rgb="FFFF0000"/>
      <name val="Tenorite"/>
    </font>
    <font>
      <sz val="10"/>
      <color indexed="12"/>
      <name val="Tenorite"/>
    </font>
    <font>
      <u/>
      <sz val="10"/>
      <name val="Tenorite"/>
    </font>
    <font>
      <b/>
      <sz val="10"/>
      <color rgb="FF0000C8"/>
      <name val="Tenorite"/>
    </font>
    <font>
      <b/>
      <u/>
      <sz val="10"/>
      <name val="Tenorite"/>
    </font>
    <font>
      <b/>
      <sz val="18"/>
      <name val="Tenorite"/>
    </font>
    <font>
      <b/>
      <i/>
      <sz val="18"/>
      <name val="Tenorite"/>
    </font>
    <font>
      <sz val="12"/>
      <name val="Tenorite"/>
    </font>
    <font>
      <b/>
      <sz val="12"/>
      <name val="Tenorite"/>
    </font>
    <font>
      <sz val="10"/>
      <color rgb="FFFF0000"/>
      <name val="Tenorite"/>
    </font>
    <font>
      <sz val="14"/>
      <name val="Tenorite"/>
    </font>
    <font>
      <b/>
      <sz val="14"/>
      <name val="Tenorite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DC3E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1"/>
      </left>
      <right/>
      <top/>
      <bottom/>
      <diagonal/>
    </border>
    <border>
      <left/>
      <right style="mediumDashed">
        <color theme="1"/>
      </right>
      <top/>
      <bottom/>
      <diagonal/>
    </border>
    <border>
      <left style="mediumDashed">
        <color theme="1"/>
      </left>
      <right/>
      <top/>
      <bottom style="mediumDashed">
        <color theme="1"/>
      </bottom>
      <diagonal/>
    </border>
    <border>
      <left/>
      <right/>
      <top/>
      <bottom style="mediumDashed">
        <color theme="1"/>
      </bottom>
      <diagonal/>
    </border>
    <border>
      <left/>
      <right style="mediumDashed">
        <color theme="1"/>
      </right>
      <top/>
      <bottom style="mediumDashed">
        <color theme="1"/>
      </bottom>
      <diagonal/>
    </border>
    <border>
      <left style="mediumDashed">
        <color theme="1"/>
      </left>
      <right/>
      <top style="mediumDashed">
        <color theme="1"/>
      </top>
      <bottom style="mediumDashed">
        <color theme="1"/>
      </bottom>
      <diagonal/>
    </border>
    <border>
      <left/>
      <right/>
      <top style="mediumDashed">
        <color theme="1"/>
      </top>
      <bottom style="mediumDashed">
        <color theme="1"/>
      </bottom>
      <diagonal/>
    </border>
    <border>
      <left/>
      <right style="mediumDashed">
        <color theme="1"/>
      </right>
      <top style="mediumDashed">
        <color theme="1"/>
      </top>
      <bottom style="mediumDashed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166" fontId="4" fillId="0" borderId="0" xfId="0" applyNumberFormat="1" applyFont="1" applyAlignment="1">
      <alignment horizontal="right"/>
    </xf>
    <xf numFmtId="3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66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0" fillId="11" borderId="13" xfId="0" applyFill="1" applyBorder="1"/>
    <xf numFmtId="0" fontId="0" fillId="11" borderId="14" xfId="0" applyFill="1" applyBorder="1"/>
    <xf numFmtId="49" fontId="8" fillId="6" borderId="9" xfId="0" applyNumberFormat="1" applyFont="1" applyFill="1" applyBorder="1"/>
    <xf numFmtId="49" fontId="0" fillId="9" borderId="0" xfId="0" applyNumberFormat="1" applyFill="1"/>
    <xf numFmtId="49" fontId="7" fillId="9" borderId="0" xfId="0" applyNumberFormat="1" applyFont="1" applyFill="1" applyAlignment="1">
      <alignment horizontal="center"/>
    </xf>
    <xf numFmtId="49" fontId="8" fillId="9" borderId="0" xfId="0" applyNumberFormat="1" applyFont="1" applyFill="1" applyAlignment="1">
      <alignment horizontal="left" indent="1"/>
    </xf>
    <xf numFmtId="49" fontId="8" fillId="9" borderId="0" xfId="0" applyNumberFormat="1" applyFont="1" applyFill="1"/>
    <xf numFmtId="49" fontId="11" fillId="9" borderId="0" xfId="0" applyNumberFormat="1" applyFont="1" applyFill="1" applyAlignment="1">
      <alignment horizontal="center"/>
    </xf>
    <xf numFmtId="49" fontId="9" fillId="9" borderId="0" xfId="0" applyNumberFormat="1" applyFont="1" applyFill="1" applyAlignment="1">
      <alignment horizontal="left" indent="1"/>
    </xf>
    <xf numFmtId="0" fontId="5" fillId="0" borderId="0" xfId="0" applyFont="1" applyAlignment="1">
      <alignment horizontal="center" vertical="center" wrapText="1"/>
    </xf>
    <xf numFmtId="49" fontId="9" fillId="9" borderId="0" xfId="0" applyNumberFormat="1" applyFont="1" applyFill="1"/>
    <xf numFmtId="49" fontId="9" fillId="9" borderId="6" xfId="0" applyNumberFormat="1" applyFont="1" applyFill="1" applyBorder="1"/>
    <xf numFmtId="49" fontId="0" fillId="9" borderId="6" xfId="0" applyNumberFormat="1" applyFill="1" applyBorder="1"/>
    <xf numFmtId="49" fontId="9" fillId="9" borderId="6" xfId="0" applyNumberFormat="1" applyFont="1" applyFill="1" applyBorder="1" applyAlignment="1">
      <alignment horizontal="left"/>
    </xf>
    <xf numFmtId="49" fontId="8" fillId="9" borderId="6" xfId="0" applyNumberFormat="1" applyFont="1" applyFill="1" applyBorder="1" applyAlignment="1">
      <alignment horizontal="left" indent="1"/>
    </xf>
    <xf numFmtId="49" fontId="8" fillId="9" borderId="6" xfId="0" applyNumberFormat="1" applyFont="1" applyFill="1" applyBorder="1"/>
    <xf numFmtId="49" fontId="8" fillId="9" borderId="0" xfId="0" applyNumberFormat="1" applyFont="1" applyFill="1" applyAlignment="1">
      <alignment horizontal="left" vertical="center" indent="1"/>
    </xf>
    <xf numFmtId="49" fontId="9" fillId="9" borderId="0" xfId="0" applyNumberFormat="1" applyFont="1" applyFill="1" applyAlignment="1">
      <alignment horizontal="right" vertical="center"/>
    </xf>
    <xf numFmtId="0" fontId="5" fillId="0" borderId="0" xfId="0" applyFont="1"/>
    <xf numFmtId="49" fontId="14" fillId="9" borderId="0" xfId="0" applyNumberFormat="1" applyFont="1" applyFill="1" applyAlignment="1">
      <alignment horizontal="left" indent="2"/>
    </xf>
    <xf numFmtId="49" fontId="14" fillId="9" borderId="0" xfId="0" applyNumberFormat="1" applyFont="1" applyFill="1" applyAlignment="1">
      <alignment horizontal="left"/>
    </xf>
    <xf numFmtId="49" fontId="14" fillId="0" borderId="0" xfId="0" applyNumberFormat="1" applyFont="1" applyAlignment="1">
      <alignment horizontal="left"/>
    </xf>
    <xf numFmtId="0" fontId="8" fillId="0" borderId="0" xfId="0" applyFont="1"/>
    <xf numFmtId="0" fontId="8" fillId="11" borderId="13" xfId="0" applyFont="1" applyFill="1" applyBorder="1"/>
    <xf numFmtId="0" fontId="8" fillId="11" borderId="14" xfId="0" applyFont="1" applyFill="1" applyBorder="1"/>
    <xf numFmtId="0" fontId="17" fillId="3" borderId="2" xfId="0" applyFont="1" applyFill="1" applyBorder="1"/>
    <xf numFmtId="0" fontId="17" fillId="3" borderId="3" xfId="0" applyFont="1" applyFill="1" applyBorder="1"/>
    <xf numFmtId="0" fontId="18" fillId="3" borderId="5" xfId="0" applyFont="1" applyFill="1" applyBorder="1"/>
    <xf numFmtId="0" fontId="8" fillId="3" borderId="0" xfId="0" applyFont="1" applyFill="1"/>
    <xf numFmtId="0" fontId="8" fillId="3" borderId="5" xfId="0" applyFont="1" applyFill="1" applyBorder="1"/>
    <xf numFmtId="0" fontId="17" fillId="3" borderId="5" xfId="0" applyFont="1" applyFill="1" applyBorder="1"/>
    <xf numFmtId="0" fontId="8" fillId="3" borderId="6" xfId="0" applyFont="1" applyFill="1" applyBorder="1"/>
    <xf numFmtId="0" fontId="8" fillId="3" borderId="8" xfId="0" applyFont="1" applyFill="1" applyBorder="1"/>
    <xf numFmtId="0" fontId="9" fillId="5" borderId="0" xfId="0" applyFont="1" applyFill="1" applyAlignment="1">
      <alignment horizontal="centerContinuous"/>
    </xf>
    <xf numFmtId="0" fontId="9" fillId="4" borderId="0" xfId="0" applyFont="1" applyFill="1" applyAlignment="1">
      <alignment horizontal="center" vertical="center" wrapText="1"/>
    </xf>
    <xf numFmtId="168" fontId="16" fillId="6" borderId="9" xfId="0" applyNumberFormat="1" applyFont="1" applyFill="1" applyBorder="1" applyAlignment="1">
      <alignment horizontal="right"/>
    </xf>
    <xf numFmtId="168" fontId="8" fillId="0" borderId="0" xfId="0" applyNumberFormat="1" applyFont="1"/>
    <xf numFmtId="168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0" xfId="0" applyNumberFormat="1" applyFont="1"/>
    <xf numFmtId="39" fontId="8" fillId="0" borderId="0" xfId="0" applyNumberFormat="1" applyFont="1" applyAlignment="1">
      <alignment horizontal="right"/>
    </xf>
    <xf numFmtId="168" fontId="8" fillId="3" borderId="0" xfId="0" applyNumberFormat="1" applyFont="1" applyFill="1"/>
    <xf numFmtId="168" fontId="8" fillId="3" borderId="0" xfId="0" applyNumberFormat="1" applyFont="1" applyFill="1" applyAlignment="1">
      <alignment horizontal="right"/>
    </xf>
    <xf numFmtId="39" fontId="8" fillId="3" borderId="0" xfId="0" applyNumberFormat="1" applyFont="1" applyFill="1" applyAlignment="1">
      <alignment horizontal="right"/>
    </xf>
    <xf numFmtId="165" fontId="16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21" fillId="11" borderId="12" xfId="0" applyFont="1" applyFill="1" applyBorder="1" applyAlignment="1">
      <alignment horizontal="left" indent="1"/>
    </xf>
    <xf numFmtId="0" fontId="21" fillId="11" borderId="13" xfId="0" applyFont="1" applyFill="1" applyBorder="1" applyAlignment="1">
      <alignment horizontal="left" indent="1"/>
    </xf>
    <xf numFmtId="0" fontId="8" fillId="3" borderId="1" xfId="0" applyFont="1" applyFill="1" applyBorder="1"/>
    <xf numFmtId="0" fontId="8" fillId="3" borderId="4" xfId="0" applyFont="1" applyFill="1" applyBorder="1"/>
    <xf numFmtId="0" fontId="9" fillId="3" borderId="4" xfId="0" applyFont="1" applyFill="1" applyBorder="1" applyAlignment="1">
      <alignment horizontal="centerContinuous"/>
    </xf>
    <xf numFmtId="0" fontId="8" fillId="3" borderId="7" xfId="0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4" fillId="3" borderId="0" xfId="0" applyFont="1" applyFill="1" applyAlignment="1">
      <alignment horizontal="center"/>
    </xf>
    <xf numFmtId="0" fontId="24" fillId="0" borderId="0" xfId="0" applyFont="1" applyAlignment="1">
      <alignment horizontal="right"/>
    </xf>
    <xf numFmtId="0" fontId="18" fillId="2" borderId="13" xfId="0" applyFont="1" applyFill="1" applyBorder="1" applyAlignment="1">
      <alignment horizontal="centerContinuous"/>
    </xf>
    <xf numFmtId="0" fontId="18" fillId="2" borderId="14" xfId="0" applyFont="1" applyFill="1" applyBorder="1" applyAlignment="1">
      <alignment horizontal="centerContinuous"/>
    </xf>
    <xf numFmtId="0" fontId="24" fillId="2" borderId="12" xfId="0" applyFont="1" applyFill="1" applyBorder="1" applyAlignment="1">
      <alignment horizontal="centerContinuous" vertical="center"/>
    </xf>
    <xf numFmtId="0" fontId="9" fillId="2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67" fontId="19" fillId="6" borderId="9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9" fillId="2" borderId="9" xfId="0" applyFont="1" applyFill="1" applyBorder="1" applyAlignment="1">
      <alignment horizontal="centerContinuous" vertical="center"/>
    </xf>
    <xf numFmtId="0" fontId="20" fillId="2" borderId="9" xfId="0" applyFont="1" applyFill="1" applyBorder="1" applyAlignment="1">
      <alignment horizontal="centerContinuous" vertical="center"/>
    </xf>
    <xf numFmtId="0" fontId="8" fillId="3" borderId="0" xfId="0" applyFont="1" applyFill="1" applyAlignment="1">
      <alignment vertical="center"/>
    </xf>
    <xf numFmtId="5" fontId="9" fillId="2" borderId="9" xfId="0" applyNumberFormat="1" applyFont="1" applyFill="1" applyBorder="1" applyAlignment="1">
      <alignment horizontal="center" vertical="center"/>
    </xf>
    <xf numFmtId="10" fontId="19" fillId="6" borderId="9" xfId="0" applyNumberFormat="1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 wrapText="1"/>
    </xf>
    <xf numFmtId="166" fontId="8" fillId="0" borderId="33" xfId="0" applyNumberFormat="1" applyFont="1" applyBorder="1" applyAlignment="1">
      <alignment horizontal="right"/>
    </xf>
    <xf numFmtId="39" fontId="8" fillId="9" borderId="33" xfId="0" applyNumberFormat="1" applyFont="1" applyFill="1" applyBorder="1" applyAlignment="1">
      <alignment horizontal="right"/>
    </xf>
    <xf numFmtId="39" fontId="8" fillId="0" borderId="33" xfId="0" applyNumberFormat="1" applyFont="1" applyBorder="1" applyAlignment="1">
      <alignment horizontal="right"/>
    </xf>
    <xf numFmtId="0" fontId="9" fillId="8" borderId="0" xfId="0" applyFont="1" applyFill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166" fontId="8" fillId="0" borderId="34" xfId="0" applyNumberFormat="1" applyFont="1" applyBorder="1" applyAlignment="1">
      <alignment horizontal="right"/>
    </xf>
    <xf numFmtId="39" fontId="8" fillId="9" borderId="0" xfId="0" applyNumberFormat="1" applyFont="1" applyFill="1" applyAlignment="1">
      <alignment horizontal="right"/>
    </xf>
    <xf numFmtId="39" fontId="8" fillId="9" borderId="34" xfId="0" applyNumberFormat="1" applyFont="1" applyFill="1" applyBorder="1" applyAlignment="1">
      <alignment horizontal="right"/>
    </xf>
    <xf numFmtId="39" fontId="8" fillId="0" borderId="34" xfId="0" applyNumberFormat="1" applyFont="1" applyBorder="1" applyAlignment="1">
      <alignment horizontal="right"/>
    </xf>
    <xf numFmtId="39" fontId="8" fillId="9" borderId="35" xfId="0" applyNumberFormat="1" applyFont="1" applyFill="1" applyBorder="1" applyAlignment="1">
      <alignment horizontal="right"/>
    </xf>
    <xf numFmtId="39" fontId="8" fillId="9" borderId="36" xfId="0" applyNumberFormat="1" applyFont="1" applyFill="1" applyBorder="1" applyAlignment="1">
      <alignment horizontal="right"/>
    </xf>
    <xf numFmtId="39" fontId="8" fillId="9" borderId="37" xfId="0" applyNumberFormat="1" applyFont="1" applyFill="1" applyBorder="1" applyAlignment="1">
      <alignment horizontal="right"/>
    </xf>
    <xf numFmtId="0" fontId="9" fillId="10" borderId="38" xfId="0" applyFont="1" applyFill="1" applyBorder="1" applyAlignment="1">
      <alignment horizontal="centerContinuous"/>
    </xf>
    <xf numFmtId="0" fontId="8" fillId="10" borderId="39" xfId="0" applyFont="1" applyFill="1" applyBorder="1" applyAlignment="1">
      <alignment horizontal="centerContinuous"/>
    </xf>
    <xf numFmtId="0" fontId="8" fillId="10" borderId="40" xfId="0" applyFont="1" applyFill="1" applyBorder="1" applyAlignment="1">
      <alignment horizontal="centerContinuous"/>
    </xf>
    <xf numFmtId="0" fontId="14" fillId="0" borderId="0" xfId="0" applyFont="1"/>
    <xf numFmtId="0" fontId="8" fillId="0" borderId="6" xfId="0" applyFont="1" applyBorder="1"/>
    <xf numFmtId="0" fontId="25" fillId="0" borderId="0" xfId="0" applyFont="1"/>
    <xf numFmtId="0" fontId="9" fillId="4" borderId="9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168" fontId="8" fillId="0" borderId="11" xfId="1" applyNumberFormat="1" applyFont="1" applyBorder="1" applyAlignment="1">
      <alignment vertical="center"/>
    </xf>
    <xf numFmtId="168" fontId="8" fillId="2" borderId="11" xfId="1" applyNumberFormat="1" applyFont="1" applyFill="1" applyBorder="1" applyAlignment="1">
      <alignment vertical="center"/>
    </xf>
    <xf numFmtId="0" fontId="25" fillId="7" borderId="11" xfId="1" applyNumberFormat="1" applyFont="1" applyFill="1" applyBorder="1" applyAlignment="1">
      <alignment horizontal="right" vertical="center" indent="1"/>
    </xf>
    <xf numFmtId="0" fontId="16" fillId="7" borderId="31" xfId="0" applyFont="1" applyFill="1" applyBorder="1" applyAlignment="1">
      <alignment horizontal="center" vertical="center" textRotation="90"/>
    </xf>
    <xf numFmtId="168" fontId="8" fillId="0" borderId="10" xfId="1" applyNumberFormat="1" applyFont="1" applyBorder="1" applyAlignment="1">
      <alignment vertical="center"/>
    </xf>
    <xf numFmtId="168" fontId="8" fillId="2" borderId="10" xfId="1" applyNumberFormat="1" applyFont="1" applyFill="1" applyBorder="1" applyAlignment="1">
      <alignment vertical="center"/>
    </xf>
    <xf numFmtId="0" fontId="25" fillId="7" borderId="10" xfId="1" applyNumberFormat="1" applyFont="1" applyFill="1" applyBorder="1" applyAlignment="1">
      <alignment horizontal="right" vertical="center" indent="1"/>
    </xf>
    <xf numFmtId="168" fontId="8" fillId="2" borderId="10" xfId="1" applyNumberFormat="1" applyFont="1" applyFill="1" applyBorder="1" applyAlignment="1">
      <alignment horizontal="right" vertical="center"/>
    </xf>
    <xf numFmtId="0" fontId="16" fillId="7" borderId="32" xfId="0" applyFont="1" applyFill="1" applyBorder="1" applyAlignment="1">
      <alignment horizontal="center" vertical="center" textRotation="90"/>
    </xf>
    <xf numFmtId="168" fontId="8" fillId="0" borderId="16" xfId="1" applyNumberFormat="1" applyFont="1" applyBorder="1" applyAlignment="1">
      <alignment vertical="center"/>
    </xf>
    <xf numFmtId="168" fontId="8" fillId="2" borderId="16" xfId="1" applyNumberFormat="1" applyFont="1" applyFill="1" applyBorder="1" applyAlignment="1">
      <alignment vertical="center"/>
    </xf>
    <xf numFmtId="168" fontId="8" fillId="2" borderId="16" xfId="1" applyNumberFormat="1" applyFont="1" applyFill="1" applyBorder="1" applyAlignment="1">
      <alignment horizontal="right" vertical="center"/>
    </xf>
    <xf numFmtId="0" fontId="9" fillId="8" borderId="9" xfId="0" applyFont="1" applyFill="1" applyBorder="1" applyAlignment="1">
      <alignment horizontal="center" vertical="center"/>
    </xf>
    <xf numFmtId="168" fontId="8" fillId="9" borderId="23" xfId="1" applyNumberFormat="1" applyFont="1" applyFill="1" applyBorder="1" applyAlignment="1">
      <alignment vertical="center"/>
    </xf>
    <xf numFmtId="168" fontId="8" fillId="9" borderId="23" xfId="1" applyNumberFormat="1" applyFont="1" applyFill="1" applyBorder="1" applyAlignment="1">
      <alignment horizontal="right" vertical="center"/>
    </xf>
    <xf numFmtId="168" fontId="8" fillId="9" borderId="24" xfId="1" applyNumberFormat="1" applyFont="1" applyFill="1" applyBorder="1" applyAlignment="1">
      <alignment vertical="center"/>
    </xf>
    <xf numFmtId="168" fontId="8" fillId="9" borderId="28" xfId="1" applyNumberFormat="1" applyFont="1" applyFill="1" applyBorder="1" applyAlignment="1">
      <alignment vertical="center"/>
    </xf>
    <xf numFmtId="168" fontId="8" fillId="9" borderId="10" xfId="1" applyNumberFormat="1" applyFont="1" applyFill="1" applyBorder="1" applyAlignment="1">
      <alignment vertical="center"/>
    </xf>
    <xf numFmtId="168" fontId="8" fillId="9" borderId="10" xfId="1" applyNumberFormat="1" applyFont="1" applyFill="1" applyBorder="1" applyAlignment="1">
      <alignment horizontal="right" vertical="center"/>
    </xf>
    <xf numFmtId="168" fontId="8" fillId="9" borderId="25" xfId="1" applyNumberFormat="1" applyFont="1" applyFill="1" applyBorder="1" applyAlignment="1">
      <alignment vertical="center"/>
    </xf>
    <xf numFmtId="168" fontId="8" fillId="9" borderId="18" xfId="1" applyNumberFormat="1" applyFont="1" applyFill="1" applyBorder="1" applyAlignment="1">
      <alignment vertical="center"/>
    </xf>
    <xf numFmtId="168" fontId="8" fillId="9" borderId="26" xfId="1" applyNumberFormat="1" applyFont="1" applyFill="1" applyBorder="1" applyAlignment="1">
      <alignment vertical="center"/>
    </xf>
    <xf numFmtId="168" fontId="8" fillId="9" borderId="26" xfId="1" applyNumberFormat="1" applyFont="1" applyFill="1" applyBorder="1" applyAlignment="1">
      <alignment horizontal="right" vertical="center"/>
    </xf>
    <xf numFmtId="168" fontId="8" fillId="9" borderId="27" xfId="1" applyNumberFormat="1" applyFont="1" applyFill="1" applyBorder="1" applyAlignment="1">
      <alignment vertical="center"/>
    </xf>
    <xf numFmtId="168" fontId="8" fillId="9" borderId="29" xfId="1" applyNumberFormat="1" applyFont="1" applyFill="1" applyBorder="1" applyAlignment="1">
      <alignment vertical="center"/>
    </xf>
    <xf numFmtId="0" fontId="9" fillId="10" borderId="9" xfId="0" applyFont="1" applyFill="1" applyBorder="1" applyAlignment="1">
      <alignment horizontal="center" vertical="center"/>
    </xf>
    <xf numFmtId="168" fontId="25" fillId="8" borderId="11" xfId="1" applyNumberFormat="1" applyFont="1" applyFill="1" applyBorder="1" applyAlignment="1">
      <alignment vertical="center"/>
    </xf>
    <xf numFmtId="168" fontId="25" fillId="8" borderId="11" xfId="1" applyNumberFormat="1" applyFont="1" applyFill="1" applyBorder="1" applyAlignment="1">
      <alignment horizontal="right" vertical="center"/>
    </xf>
    <xf numFmtId="168" fontId="25" fillId="8" borderId="21" xfId="1" applyNumberFormat="1" applyFont="1" applyFill="1" applyBorder="1" applyAlignment="1">
      <alignment vertical="center"/>
    </xf>
    <xf numFmtId="168" fontId="8" fillId="8" borderId="10" xfId="1" applyNumberFormat="1" applyFont="1" applyFill="1" applyBorder="1" applyAlignment="1">
      <alignment vertical="center"/>
    </xf>
    <xf numFmtId="168" fontId="8" fillId="8" borderId="10" xfId="1" applyNumberFormat="1" applyFont="1" applyFill="1" applyBorder="1" applyAlignment="1">
      <alignment horizontal="right" vertical="center"/>
    </xf>
    <xf numFmtId="168" fontId="8" fillId="8" borderId="18" xfId="1" applyNumberFormat="1" applyFont="1" applyFill="1" applyBorder="1" applyAlignment="1">
      <alignment vertical="center"/>
    </xf>
    <xf numFmtId="0" fontId="16" fillId="7" borderId="15" xfId="0" applyFont="1" applyFill="1" applyBorder="1"/>
    <xf numFmtId="0" fontId="8" fillId="0" borderId="17" xfId="0" applyFont="1" applyBorder="1"/>
    <xf numFmtId="0" fontId="25" fillId="7" borderId="17" xfId="0" applyFont="1" applyFill="1" applyBorder="1"/>
    <xf numFmtId="0" fontId="8" fillId="7" borderId="17" xfId="0" applyFont="1" applyFill="1" applyBorder="1"/>
    <xf numFmtId="0" fontId="8" fillId="7" borderId="18" xfId="0" applyFont="1" applyFill="1" applyBorder="1"/>
    <xf numFmtId="0" fontId="8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8" fillId="0" borderId="21" xfId="0" applyFont="1" applyBorder="1"/>
    <xf numFmtId="0" fontId="16" fillId="2" borderId="15" xfId="0" applyFont="1" applyFill="1" applyBorder="1"/>
    <xf numFmtId="0" fontId="16" fillId="2" borderId="11" xfId="0" applyFont="1" applyFill="1" applyBorder="1"/>
    <xf numFmtId="0" fontId="16" fillId="2" borderId="11" xfId="0" applyFont="1" applyFill="1" applyBorder="1" applyAlignment="1">
      <alignment horizontal="center"/>
    </xf>
    <xf numFmtId="0" fontId="25" fillId="0" borderId="15" xfId="0" applyFont="1" applyBorder="1"/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26" fillId="0" borderId="0" xfId="0" applyFont="1"/>
    <xf numFmtId="0" fontId="27" fillId="4" borderId="9" xfId="0" applyFont="1" applyFill="1" applyBorder="1" applyAlignment="1">
      <alignment horizontal="centerContinuous"/>
    </xf>
    <xf numFmtId="0" fontId="26" fillId="4" borderId="9" xfId="0" applyFont="1" applyFill="1" applyBorder="1" applyAlignment="1">
      <alignment horizontal="centerContinuous"/>
    </xf>
    <xf numFmtId="49" fontId="2" fillId="9" borderId="0" xfId="0" applyNumberFormat="1" applyFont="1" applyFill="1"/>
    <xf numFmtId="0" fontId="28" fillId="0" borderId="0" xfId="0" applyFont="1"/>
    <xf numFmtId="49" fontId="13" fillId="9" borderId="0" xfId="0" applyNumberFormat="1" applyFont="1" applyFill="1" applyAlignment="1">
      <alignment horizontal="right"/>
    </xf>
    <xf numFmtId="49" fontId="2" fillId="9" borderId="0" xfId="0" applyNumberFormat="1" applyFont="1" applyFill="1" applyAlignment="1">
      <alignment horizontal="right"/>
    </xf>
    <xf numFmtId="49" fontId="0" fillId="9" borderId="0" xfId="0" applyNumberFormat="1" applyFill="1" applyAlignment="1">
      <alignment horizontal="right"/>
    </xf>
    <xf numFmtId="0" fontId="14" fillId="7" borderId="0" xfId="0" applyFont="1" applyFill="1" applyAlignment="1">
      <alignment horizontal="right"/>
    </xf>
    <xf numFmtId="0" fontId="14" fillId="7" borderId="9" xfId="0" applyFont="1" applyFill="1" applyBorder="1"/>
    <xf numFmtId="168" fontId="8" fillId="0" borderId="21" xfId="1" applyNumberFormat="1" applyFont="1" applyFill="1" applyBorder="1" applyAlignment="1">
      <alignment vertical="center"/>
    </xf>
    <xf numFmtId="168" fontId="8" fillId="0" borderId="11" xfId="1" applyNumberFormat="1" applyFont="1" applyFill="1" applyBorder="1" applyAlignment="1">
      <alignment vertical="center"/>
    </xf>
    <xf numFmtId="168" fontId="8" fillId="0" borderId="18" xfId="1" applyNumberFormat="1" applyFont="1" applyFill="1" applyBorder="1" applyAlignment="1">
      <alignment vertical="center"/>
    </xf>
    <xf numFmtId="168" fontId="8" fillId="0" borderId="10" xfId="1" applyNumberFormat="1" applyFont="1" applyFill="1" applyBorder="1" applyAlignment="1">
      <alignment vertical="center"/>
    </xf>
    <xf numFmtId="168" fontId="8" fillId="0" borderId="22" xfId="1" applyNumberFormat="1" applyFont="1" applyFill="1" applyBorder="1" applyAlignment="1">
      <alignment vertical="center"/>
    </xf>
    <xf numFmtId="168" fontId="8" fillId="0" borderId="16" xfId="1" applyNumberFormat="1" applyFont="1" applyFill="1" applyBorder="1" applyAlignment="1">
      <alignment vertical="center"/>
    </xf>
    <xf numFmtId="0" fontId="14" fillId="0" borderId="15" xfId="0" applyFont="1" applyBorder="1"/>
    <xf numFmtId="0" fontId="14" fillId="4" borderId="9" xfId="0" applyFont="1" applyFill="1" applyBorder="1" applyAlignment="1">
      <alignment horizontal="center" vertical="center" wrapText="1"/>
    </xf>
    <xf numFmtId="167" fontId="19" fillId="6" borderId="12" xfId="0" applyNumberFormat="1" applyFont="1" applyFill="1" applyBorder="1" applyAlignment="1">
      <alignment horizontal="center" vertical="center"/>
    </xf>
    <xf numFmtId="167" fontId="19" fillId="6" borderId="13" xfId="0" applyNumberFormat="1" applyFont="1" applyFill="1" applyBorder="1" applyAlignment="1">
      <alignment horizontal="center" vertical="center"/>
    </xf>
    <xf numFmtId="167" fontId="19" fillId="6" borderId="14" xfId="0" applyNumberFormat="1" applyFont="1" applyFill="1" applyBorder="1" applyAlignment="1">
      <alignment horizontal="center" vertical="center"/>
    </xf>
    <xf numFmtId="5" fontId="19" fillId="6" borderId="12" xfId="2" applyNumberFormat="1" applyFont="1" applyFill="1" applyBorder="1" applyAlignment="1">
      <alignment horizontal="center" vertical="center"/>
    </xf>
    <xf numFmtId="5" fontId="19" fillId="6" borderId="13" xfId="2" applyNumberFormat="1" applyFont="1" applyFill="1" applyBorder="1" applyAlignment="1">
      <alignment horizontal="center" vertical="center"/>
    </xf>
    <xf numFmtId="5" fontId="19" fillId="6" borderId="14" xfId="2" applyNumberFormat="1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 textRotation="90"/>
    </xf>
    <xf numFmtId="0" fontId="25" fillId="7" borderId="31" xfId="0" applyFont="1" applyFill="1" applyBorder="1" applyAlignment="1">
      <alignment horizontal="center" vertical="center" textRotation="90"/>
    </xf>
    <xf numFmtId="0" fontId="25" fillId="7" borderId="32" xfId="0" applyFont="1" applyFill="1" applyBorder="1" applyAlignment="1">
      <alignment horizontal="center" vertical="center" textRotation="90"/>
    </xf>
    <xf numFmtId="0" fontId="16" fillId="7" borderId="31" xfId="0" applyFont="1" applyFill="1" applyBorder="1" applyAlignment="1">
      <alignment horizontal="center" vertical="center" textRotation="9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DC3E6"/>
      <color rgb="FFD4D9FC"/>
      <color rgb="FFCDCD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213587</xdr:colOff>
      <xdr:row>12</xdr:row>
      <xdr:rowOff>927</xdr:rowOff>
    </xdr:from>
    <xdr:to>
      <xdr:col>3</xdr:col>
      <xdr:colOff>152400</xdr:colOff>
      <xdr:row>18</xdr:row>
      <xdr:rowOff>0</xdr:rowOff>
    </xdr:to>
    <xdr:sp macro="" textlink="">
      <xdr:nvSpPr>
        <xdr:cNvPr id="19" name="Subtitle 2">
          <a:extLst>
            <a:ext uri="{FF2B5EF4-FFF2-40B4-BE49-F238E27FC236}">
              <a16:creationId xmlns:a16="http://schemas.microsoft.com/office/drawing/2014/main" id="{15D05018-E970-1173-10FE-5E8293F66124}"/>
            </a:ext>
          </a:extLst>
        </xdr:cNvPr>
        <xdr:cNvSpPr txBox="1">
          <a:spLocks/>
        </xdr:cNvSpPr>
      </xdr:nvSpPr>
      <xdr:spPr>
        <a:xfrm>
          <a:off x="404087" y="1905927"/>
          <a:ext cx="2123213" cy="95157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128588" indent="-128588" algn="l" defTabSz="514350" rtl="0" eaLnBrk="1" latinLnBrk="0" hangingPunct="1">
            <a:lnSpc>
              <a:spcPct val="90000"/>
            </a:lnSpc>
            <a:spcBef>
              <a:spcPts val="563"/>
            </a:spcBef>
            <a:buFont typeface="Arial" panose="020B0604020202020204" pitchFamily="34" charset="0"/>
            <a:buChar char="•"/>
            <a:defRPr sz="157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8576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4293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12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90011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15728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41446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67163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92881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18598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spcAft>
              <a:spcPts val="0"/>
            </a:spcAft>
            <a:buNone/>
          </a:pPr>
          <a:r>
            <a:rPr lang="en-US" sz="1100" b="1">
              <a:latin typeface="Tenorite" panose="00000500000000000000" pitchFamily="2" charset="0"/>
            </a:rPr>
            <a:t>Brian Gidley</a:t>
          </a:r>
        </a:p>
        <a:p>
          <a:pPr marL="0" indent="0">
            <a:spcBef>
              <a:spcPts val="300"/>
            </a:spcBef>
            <a:buNone/>
          </a:pPr>
          <a:r>
            <a:rPr lang="en-US" sz="1100" b="1">
              <a:latin typeface="Tenorite" panose="00000500000000000000" pitchFamily="2" charset="0"/>
            </a:rPr>
            <a:t>E:</a:t>
          </a:r>
          <a:r>
            <a:rPr lang="en-US" sz="1100">
              <a:latin typeface="Tenorite" panose="00000500000000000000" pitchFamily="2" charset="0"/>
            </a:rPr>
            <a:t> tbgidley@comcast.net</a:t>
          </a:r>
        </a:p>
        <a:p>
          <a:pPr marL="0" indent="0">
            <a:spcBef>
              <a:spcPts val="300"/>
            </a:spcBef>
            <a:buNone/>
          </a:pPr>
          <a:r>
            <a:rPr lang="en-US" sz="1100" b="1">
              <a:latin typeface="Tenorite" panose="00000500000000000000" pitchFamily="2" charset="0"/>
            </a:rPr>
            <a:t>T: </a:t>
          </a:r>
          <a:r>
            <a:rPr lang="en-US" sz="1100">
              <a:latin typeface="Tenorite" panose="00000500000000000000" pitchFamily="2" charset="0"/>
            </a:rPr>
            <a:t>847-727-9810</a:t>
          </a:r>
        </a:p>
        <a:p>
          <a:pPr marL="0" indent="0">
            <a:spcBef>
              <a:spcPts val="300"/>
            </a:spcBef>
            <a:buNone/>
          </a:pPr>
          <a:r>
            <a:rPr lang="en-US" sz="1100">
              <a:latin typeface="Tenorite" panose="00000500000000000000" pitchFamily="2" charset="0"/>
            </a:rPr>
            <a:t>linkedin.com/in/briangidley</a:t>
          </a:r>
        </a:p>
      </xdr:txBody>
    </xdr:sp>
    <xdr:clientData/>
  </xdr:twoCellAnchor>
  <xdr:twoCellAnchor>
    <xdr:from>
      <xdr:col>3</xdr:col>
      <xdr:colOff>376577</xdr:colOff>
      <xdr:row>12</xdr:row>
      <xdr:rowOff>927</xdr:rowOff>
    </xdr:from>
    <xdr:to>
      <xdr:col>4</xdr:col>
      <xdr:colOff>665155</xdr:colOff>
      <xdr:row>18</xdr:row>
      <xdr:rowOff>0</xdr:rowOff>
    </xdr:to>
    <xdr:sp macro="" textlink="">
      <xdr:nvSpPr>
        <xdr:cNvPr id="20" name="Subtitle 2">
          <a:extLst>
            <a:ext uri="{FF2B5EF4-FFF2-40B4-BE49-F238E27FC236}">
              <a16:creationId xmlns:a16="http://schemas.microsoft.com/office/drawing/2014/main" id="{9B5D9A64-96A7-791A-7673-9560F1CB70A1}"/>
            </a:ext>
          </a:extLst>
        </xdr:cNvPr>
        <xdr:cNvSpPr txBox="1">
          <a:spLocks/>
        </xdr:cNvSpPr>
      </xdr:nvSpPr>
      <xdr:spPr>
        <a:xfrm>
          <a:off x="2751477" y="1905927"/>
          <a:ext cx="1380778" cy="95157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128588" indent="-128588" algn="l" defTabSz="514350" rtl="0" eaLnBrk="1" latinLnBrk="0" hangingPunct="1">
            <a:lnSpc>
              <a:spcPct val="90000"/>
            </a:lnSpc>
            <a:spcBef>
              <a:spcPts val="563"/>
            </a:spcBef>
            <a:buFont typeface="Arial" panose="020B0604020202020204" pitchFamily="34" charset="0"/>
            <a:buChar char="•"/>
            <a:defRPr sz="157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8576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4293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12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90011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15728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41446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67163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92881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18598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spcAft>
              <a:spcPts val="0"/>
            </a:spcAft>
            <a:buNone/>
          </a:pPr>
          <a:r>
            <a:rPr lang="en-US" sz="1100" b="1">
              <a:latin typeface="Tenorite" panose="00000500000000000000" pitchFamily="2" charset="0"/>
            </a:rPr>
            <a:t>Glenn Windstrup</a:t>
          </a:r>
        </a:p>
        <a:p>
          <a:pPr marL="0" indent="0">
            <a:spcBef>
              <a:spcPts val="300"/>
            </a:spcBef>
            <a:buNone/>
          </a:pPr>
          <a:r>
            <a:rPr lang="en-US" sz="1100" b="1">
              <a:latin typeface="Tenorite" panose="00000500000000000000" pitchFamily="2" charset="0"/>
            </a:rPr>
            <a:t>E:</a:t>
          </a:r>
          <a:r>
            <a:rPr lang="en-US" sz="1100" b="0" baseline="0">
              <a:latin typeface="Tenorite" panose="00000500000000000000" pitchFamily="2" charset="0"/>
            </a:rPr>
            <a:t> </a:t>
          </a:r>
          <a:r>
            <a:rPr lang="en-US" sz="1100">
              <a:latin typeface="Tenorite" panose="00000500000000000000" pitchFamily="2" charset="0"/>
            </a:rPr>
            <a:t>tmigrw@aol.com</a:t>
          </a:r>
        </a:p>
        <a:p>
          <a:pPr marL="0" indent="0">
            <a:spcBef>
              <a:spcPts val="300"/>
            </a:spcBef>
            <a:buNone/>
          </a:pPr>
          <a:r>
            <a:rPr lang="en-US" sz="1100" b="1">
              <a:latin typeface="Tenorite" panose="00000500000000000000" pitchFamily="2" charset="0"/>
            </a:rPr>
            <a:t>T: </a:t>
          </a:r>
          <a:r>
            <a:rPr lang="en-US" sz="1100">
              <a:latin typeface="Tenorite" panose="00000500000000000000" pitchFamily="2" charset="0"/>
            </a:rPr>
            <a:t>312-969-0338</a:t>
          </a:r>
        </a:p>
      </xdr:txBody>
    </xdr:sp>
    <xdr:clientData/>
  </xdr:twoCellAnchor>
  <xdr:twoCellAnchor>
    <xdr:from>
      <xdr:col>1</xdr:col>
      <xdr:colOff>102263</xdr:colOff>
      <xdr:row>9</xdr:row>
      <xdr:rowOff>95579</xdr:rowOff>
    </xdr:from>
    <xdr:to>
      <xdr:col>2</xdr:col>
      <xdr:colOff>119422</xdr:colOff>
      <xdr:row>11</xdr:row>
      <xdr:rowOff>96400</xdr:rowOff>
    </xdr:to>
    <xdr:sp macro="" textlink="">
      <xdr:nvSpPr>
        <xdr:cNvPr id="23" name="Title 1">
          <a:extLst>
            <a:ext uri="{FF2B5EF4-FFF2-40B4-BE49-F238E27FC236}">
              <a16:creationId xmlns:a16="http://schemas.microsoft.com/office/drawing/2014/main" id="{9E052031-B340-3979-3643-9BB1E5CE6FE6}"/>
            </a:ext>
          </a:extLst>
        </xdr:cNvPr>
        <xdr:cNvSpPr>
          <a:spLocks noGrp="1"/>
        </xdr:cNvSpPr>
      </xdr:nvSpPr>
      <xdr:spPr>
        <a:xfrm>
          <a:off x="292763" y="1524329"/>
          <a:ext cx="1109359" cy="318321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lvl1pPr algn="l" defTabSz="514350" rtl="0" eaLnBrk="1" latinLnBrk="0" hangingPunct="1">
            <a:lnSpc>
              <a:spcPct val="90000"/>
            </a:lnSpc>
            <a:spcBef>
              <a:spcPct val="0"/>
            </a:spcBef>
            <a:buNone/>
            <a:defRPr sz="2025" kern="1200" cap="all" spc="85" baseline="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ctr"/>
          <a:r>
            <a:rPr lang="en-US" sz="1300" b="1">
              <a:latin typeface="Tenorite" panose="00000500000000000000" pitchFamily="2" charset="0"/>
            </a:rPr>
            <a:t>contact</a:t>
          </a:r>
          <a:endParaRPr lang="en-US" sz="1300" i="1">
            <a:latin typeface="Tenorite" panose="00000500000000000000" pitchFamily="2" charset="0"/>
          </a:endParaRPr>
        </a:p>
      </xdr:txBody>
    </xdr:sp>
    <xdr:clientData/>
  </xdr:twoCellAnchor>
  <xdr:twoCellAnchor>
    <xdr:from>
      <xdr:col>1</xdr:col>
      <xdr:colOff>156320</xdr:colOff>
      <xdr:row>11</xdr:row>
      <xdr:rowOff>79180</xdr:rowOff>
    </xdr:from>
    <xdr:to>
      <xdr:col>6</xdr:col>
      <xdr:colOff>885413</xdr:colOff>
      <xdr:row>11</xdr:row>
      <xdr:rowOff>79180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9F41064-22FF-E9B9-C69E-33268195EA85}"/>
            </a:ext>
          </a:extLst>
        </xdr:cNvPr>
        <xdr:cNvCxnSpPr/>
      </xdr:nvCxnSpPr>
      <xdr:spPr>
        <a:xfrm flipH="1" flipV="1">
          <a:off x="346820" y="1825430"/>
          <a:ext cx="6190093" cy="0"/>
        </a:xfrm>
        <a:prstGeom prst="straightConnector1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167062</xdr:colOff>
      <xdr:row>2</xdr:row>
      <xdr:rowOff>3776</xdr:rowOff>
    </xdr:from>
    <xdr:to>
      <xdr:col>6</xdr:col>
      <xdr:colOff>927099</xdr:colOff>
      <xdr:row>7</xdr:row>
      <xdr:rowOff>98873</xdr:rowOff>
    </xdr:to>
    <xdr:sp macro="" textlink="">
      <xdr:nvSpPr>
        <xdr:cNvPr id="27" name="Rectangle: Diagonal Corners Snipped 26">
          <a:extLst>
            <a:ext uri="{FF2B5EF4-FFF2-40B4-BE49-F238E27FC236}">
              <a16:creationId xmlns:a16="http://schemas.microsoft.com/office/drawing/2014/main" id="{437863F4-EF4A-456D-8734-70267B15FD79}"/>
            </a:ext>
          </a:extLst>
        </xdr:cNvPr>
        <xdr:cNvSpPr/>
      </xdr:nvSpPr>
      <xdr:spPr>
        <a:xfrm rot="10800000" flipV="1">
          <a:off x="357562" y="321276"/>
          <a:ext cx="6221037" cy="888847"/>
        </a:xfrm>
        <a:prstGeom prst="snip2DiagRect">
          <a:avLst>
            <a:gd name="adj1" fmla="val 0"/>
            <a:gd name="adj2" fmla="val 34582"/>
          </a:avLst>
        </a:prstGeom>
        <a:solidFill>
          <a:srgbClr val="9DC3E6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none" lIns="274320" tIns="0" rIns="0" bIns="0" rtlCol="0" anchor="ctr" anchorCtr="0"/>
        <a:lstStyle/>
        <a:p>
          <a:pPr algn="l"/>
          <a:r>
            <a:rPr lang="en-US" sz="1800" b="1" cap="all" baseline="0">
              <a:solidFill>
                <a:sysClr val="windowText" lastClr="000000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Real Return Methodologies </a:t>
          </a:r>
          <a:r>
            <a:rPr lang="en-US" sz="1800" b="1" i="1" cap="all" baseline="0">
              <a:solidFill>
                <a:sysClr val="windowText" lastClr="000000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2025</a:t>
          </a:r>
        </a:p>
        <a:p>
          <a:pPr algn="l"/>
          <a:r>
            <a:rPr lang="en-US" sz="1800" b="0" i="1" cap="all" baseline="0">
              <a:solidFill>
                <a:sysClr val="windowText" lastClr="000000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iNTRODUCTORY MATERIALS</a:t>
          </a:r>
          <a:endParaRPr lang="en-US" sz="1800" b="0" i="1">
            <a:solidFill>
              <a:sysClr val="windowText" lastClr="000000"/>
            </a:solidFill>
            <a:latin typeface="Tenorite" panose="00000500000000000000" pitchFamily="2" charset="0"/>
          </a:endParaRPr>
        </a:p>
      </xdr:txBody>
    </xdr:sp>
    <xdr:clientData/>
  </xdr:twoCellAnchor>
  <xdr:twoCellAnchor>
    <xdr:from>
      <xdr:col>4</xdr:col>
      <xdr:colOff>957748</xdr:colOff>
      <xdr:row>12</xdr:row>
      <xdr:rowOff>927</xdr:rowOff>
    </xdr:from>
    <xdr:to>
      <xdr:col>6</xdr:col>
      <xdr:colOff>843778</xdr:colOff>
      <xdr:row>18</xdr:row>
      <xdr:rowOff>0</xdr:rowOff>
    </xdr:to>
    <xdr:sp macro="" textlink="">
      <xdr:nvSpPr>
        <xdr:cNvPr id="2" name="Subtitle 2">
          <a:extLst>
            <a:ext uri="{FF2B5EF4-FFF2-40B4-BE49-F238E27FC236}">
              <a16:creationId xmlns:a16="http://schemas.microsoft.com/office/drawing/2014/main" id="{A2678917-934A-63F6-450E-4CEC5B5F93E0}"/>
            </a:ext>
          </a:extLst>
        </xdr:cNvPr>
        <xdr:cNvSpPr txBox="1">
          <a:spLocks/>
        </xdr:cNvSpPr>
      </xdr:nvSpPr>
      <xdr:spPr>
        <a:xfrm>
          <a:off x="4424848" y="1905927"/>
          <a:ext cx="2070430" cy="95157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128588" indent="-128588" algn="l" defTabSz="514350" rtl="0" eaLnBrk="1" latinLnBrk="0" hangingPunct="1">
            <a:lnSpc>
              <a:spcPct val="90000"/>
            </a:lnSpc>
            <a:spcBef>
              <a:spcPts val="563"/>
            </a:spcBef>
            <a:buFont typeface="Arial" panose="020B0604020202020204" pitchFamily="34" charset="0"/>
            <a:buChar char="•"/>
            <a:defRPr sz="157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8576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4293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12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90011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15728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41446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67163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928813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185988" indent="-128588" algn="l" defTabSz="514350" rtl="0" eaLnBrk="1" latinLnBrk="0" hangingPunct="1">
            <a:lnSpc>
              <a:spcPct val="90000"/>
            </a:lnSpc>
            <a:spcBef>
              <a:spcPts val="281"/>
            </a:spcBef>
            <a:buFont typeface="Arial" panose="020B0604020202020204" pitchFamily="34" charset="0"/>
            <a:buChar char="•"/>
            <a:defRPr sz="1013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spcAft>
              <a:spcPts val="0"/>
            </a:spcAft>
            <a:buNone/>
          </a:pPr>
          <a:r>
            <a:rPr lang="en-US" sz="1100" b="1">
              <a:latin typeface="Tenorite" panose="00000500000000000000" pitchFamily="2" charset="0"/>
            </a:rPr>
            <a:t>Lucas</a:t>
          </a:r>
          <a:r>
            <a:rPr lang="en-US" sz="1100" b="1" baseline="0">
              <a:latin typeface="Tenorite" panose="00000500000000000000" pitchFamily="2" charset="0"/>
            </a:rPr>
            <a:t> Harder</a:t>
          </a:r>
          <a:endParaRPr lang="en-US" sz="1100" b="1">
            <a:latin typeface="Tenorite" panose="00000500000000000000" pitchFamily="2" charset="0"/>
          </a:endParaRPr>
        </a:p>
        <a:p>
          <a:pPr marL="0" indent="0">
            <a:spcBef>
              <a:spcPts val="300"/>
            </a:spcBef>
            <a:buNone/>
          </a:pPr>
          <a:r>
            <a:rPr lang="en-US" sz="1100" b="1">
              <a:latin typeface="Tenorite" panose="00000500000000000000" pitchFamily="2" charset="0"/>
            </a:rPr>
            <a:t>E:</a:t>
          </a:r>
          <a:r>
            <a:rPr lang="en-US" sz="1100" b="0" baseline="0">
              <a:latin typeface="Tenorite" panose="00000500000000000000" pitchFamily="2" charset="0"/>
            </a:rPr>
            <a:t> </a:t>
          </a:r>
          <a:r>
            <a:rPr lang="en-US" sz="1100">
              <a:latin typeface="Tenorite" panose="00000500000000000000" pitchFamily="2" charset="0"/>
            </a:rPr>
            <a:t>lucaswharder95@gmail.com</a:t>
          </a:r>
        </a:p>
        <a:p>
          <a:pPr marL="0" indent="0">
            <a:spcBef>
              <a:spcPts val="300"/>
            </a:spcBef>
            <a:buNone/>
          </a:pPr>
          <a:r>
            <a:rPr lang="en-US" sz="1100" b="1">
              <a:latin typeface="Tenorite" panose="00000500000000000000" pitchFamily="2" charset="0"/>
            </a:rPr>
            <a:t>T: </a:t>
          </a:r>
          <a:r>
            <a:rPr lang="en-US" sz="1100">
              <a:latin typeface="Tenorite" panose="00000500000000000000" pitchFamily="2" charset="0"/>
            </a:rPr>
            <a:t>630-723-4530</a:t>
          </a:r>
        </a:p>
      </xdr:txBody>
    </xdr:sp>
    <xdr:clientData/>
  </xdr:twoCellAnchor>
  <xdr:twoCellAnchor>
    <xdr:from>
      <xdr:col>4</xdr:col>
      <xdr:colOff>796395</xdr:colOff>
      <xdr:row>12</xdr:row>
      <xdr:rowOff>22828</xdr:rowOff>
    </xdr:from>
    <xdr:to>
      <xdr:col>4</xdr:col>
      <xdr:colOff>796395</xdr:colOff>
      <xdr:row>17</xdr:row>
      <xdr:rowOff>11903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D3668B7-9EA7-7D09-FE91-6DE48D92DC5B}"/>
            </a:ext>
          </a:extLst>
        </xdr:cNvPr>
        <xdr:cNvCxnSpPr/>
      </xdr:nvCxnSpPr>
      <xdr:spPr>
        <a:xfrm flipV="1">
          <a:off x="4263495" y="1927828"/>
          <a:ext cx="0" cy="782825"/>
        </a:xfrm>
        <a:prstGeom prst="straightConnector1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155045</xdr:colOff>
      <xdr:row>12</xdr:row>
      <xdr:rowOff>22828</xdr:rowOff>
    </xdr:from>
    <xdr:to>
      <xdr:col>3</xdr:col>
      <xdr:colOff>165100</xdr:colOff>
      <xdr:row>17</xdr:row>
      <xdr:rowOff>11903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465550A-0868-7014-EA5C-9A29FF46F356}"/>
            </a:ext>
          </a:extLst>
        </xdr:cNvPr>
        <xdr:cNvCxnSpPr/>
      </xdr:nvCxnSpPr>
      <xdr:spPr>
        <a:xfrm flipV="1">
          <a:off x="2529945" y="1927828"/>
          <a:ext cx="10055" cy="782825"/>
        </a:xfrm>
        <a:prstGeom prst="straightConnector1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698595</xdr:colOff>
      <xdr:row>25</xdr:row>
      <xdr:rowOff>132222</xdr:rowOff>
    </xdr:from>
    <xdr:to>
      <xdr:col>10</xdr:col>
      <xdr:colOff>89648</xdr:colOff>
      <xdr:row>34</xdr:row>
      <xdr:rowOff>10859</xdr:rowOff>
    </xdr:to>
    <xdr:sp macro="" textlink="">
      <xdr:nvSpPr>
        <xdr:cNvPr id="349" name="Arrow: Chevron 348">
          <a:extLst>
            <a:ext uri="{FF2B5EF4-FFF2-40B4-BE49-F238E27FC236}">
              <a16:creationId xmlns:a16="http://schemas.microsoft.com/office/drawing/2014/main" id="{A7197C49-0FB1-5B0A-B5BE-697FE4057695}"/>
            </a:ext>
          </a:extLst>
        </xdr:cNvPr>
        <xdr:cNvSpPr/>
      </xdr:nvSpPr>
      <xdr:spPr>
        <a:xfrm>
          <a:off x="1072124" y="3867516"/>
          <a:ext cx="5957700" cy="1223343"/>
        </a:xfrm>
        <a:prstGeom prst="chevron">
          <a:avLst>
            <a:gd name="adj" fmla="val 37095"/>
          </a:avLst>
        </a:prstGeom>
        <a:solidFill>
          <a:sysClr val="window" lastClr="FFFFFF"/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marL="171450" indent="-171450"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158749</xdr:rowOff>
    </xdr:from>
    <xdr:to>
      <xdr:col>10</xdr:col>
      <xdr:colOff>104508</xdr:colOff>
      <xdr:row>6</xdr:row>
      <xdr:rowOff>148479</xdr:rowOff>
    </xdr:to>
    <xdr:sp macro="" textlink="">
      <xdr:nvSpPr>
        <xdr:cNvPr id="350" name="Rectangle: Single Corner Snipped 349">
          <a:extLst>
            <a:ext uri="{FF2B5EF4-FFF2-40B4-BE49-F238E27FC236}">
              <a16:creationId xmlns:a16="http://schemas.microsoft.com/office/drawing/2014/main" id="{663DC358-6D66-C70E-5FE5-B26A3C9B1575}"/>
            </a:ext>
          </a:extLst>
        </xdr:cNvPr>
        <xdr:cNvSpPr/>
      </xdr:nvSpPr>
      <xdr:spPr>
        <a:xfrm flipV="1">
          <a:off x="381000" y="317499"/>
          <a:ext cx="7006958" cy="783480"/>
        </a:xfrm>
        <a:prstGeom prst="snip1Rect">
          <a:avLst>
            <a:gd name="adj" fmla="val 50000"/>
          </a:avLst>
        </a:prstGeom>
        <a:solidFill>
          <a:srgbClr val="5B9BD5">
            <a:lumMod val="60000"/>
            <a:lumOff val="40000"/>
          </a:srgbClr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0</xdr:colOff>
      <xdr:row>2</xdr:row>
      <xdr:rowOff>46287</xdr:rowOff>
    </xdr:from>
    <xdr:to>
      <xdr:col>9</xdr:col>
      <xdr:colOff>370087</xdr:colOff>
      <xdr:row>6</xdr:row>
      <xdr:rowOff>60921</xdr:rowOff>
    </xdr:to>
    <xdr:sp macro="" textlink="">
      <xdr:nvSpPr>
        <xdr:cNvPr id="351" name="Title 1">
          <a:extLst>
            <a:ext uri="{FF2B5EF4-FFF2-40B4-BE49-F238E27FC236}">
              <a16:creationId xmlns:a16="http://schemas.microsoft.com/office/drawing/2014/main" id="{0A32731C-311B-46F7-A865-6C3AF6B09A47}"/>
            </a:ext>
          </a:extLst>
        </xdr:cNvPr>
        <xdr:cNvSpPr>
          <a:spLocks noGrp="1"/>
        </xdr:cNvSpPr>
      </xdr:nvSpPr>
      <xdr:spPr>
        <a:xfrm>
          <a:off x="373529" y="345111"/>
          <a:ext cx="6749970" cy="612281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l" defTabSz="514350" rtl="0" eaLnBrk="1" latinLnBrk="0" hangingPunct="1">
            <a:lnSpc>
              <a:spcPct val="90000"/>
            </a:lnSpc>
            <a:spcBef>
              <a:spcPct val="0"/>
            </a:spcBef>
            <a:buNone/>
            <a:defRPr lang="en-US" sz="1575" kern="1200" cap="all" spc="85" baseline="0" dirty="0">
              <a:solidFill>
                <a:sysClr val="windowText" lastClr="000000"/>
              </a:solidFill>
              <a:latin typeface="Tenorite"/>
            </a:defRPr>
          </a:lvl1pPr>
        </a:lstStyle>
        <a:p>
          <a:r>
            <a:rPr lang="en-US" sz="1800" b="1"/>
            <a:t>Real Return Methodologies </a:t>
          </a:r>
          <a:r>
            <a:rPr lang="en-US" sz="1800" b="1" i="1"/>
            <a:t>2025</a:t>
          </a:r>
          <a:br>
            <a:rPr lang="en-US" sz="1600"/>
          </a:br>
          <a:r>
            <a:rPr lang="en-US" sz="1600" i="1"/>
            <a:t>a novel approach to financing</a:t>
          </a:r>
        </a:p>
      </xdr:txBody>
    </xdr:sp>
    <xdr:clientData/>
  </xdr:twoCellAnchor>
  <xdr:twoCellAnchor>
    <xdr:from>
      <xdr:col>8</xdr:col>
      <xdr:colOff>258509</xdr:colOff>
      <xdr:row>42</xdr:row>
      <xdr:rowOff>146916</xdr:rowOff>
    </xdr:from>
    <xdr:to>
      <xdr:col>8</xdr:col>
      <xdr:colOff>814007</xdr:colOff>
      <xdr:row>44</xdr:row>
      <xdr:rowOff>53475</xdr:rowOff>
    </xdr:to>
    <xdr:sp macro="" textlink="">
      <xdr:nvSpPr>
        <xdr:cNvPr id="352" name="Slide Number Placeholder 5">
          <a:extLst>
            <a:ext uri="{FF2B5EF4-FFF2-40B4-BE49-F238E27FC236}">
              <a16:creationId xmlns:a16="http://schemas.microsoft.com/office/drawing/2014/main" id="{ECE635A2-70B8-3EAB-6A18-952B02EBAA1E}"/>
            </a:ext>
          </a:extLst>
        </xdr:cNvPr>
        <xdr:cNvSpPr>
          <a:spLocks noGrp="1"/>
        </xdr:cNvSpPr>
      </xdr:nvSpPr>
      <xdr:spPr>
        <a:xfrm>
          <a:off x="6100509" y="6422210"/>
          <a:ext cx="555498" cy="205383"/>
        </a:xfrm>
        <a:prstGeom prst="rect">
          <a:avLst/>
        </a:prstGeom>
      </xdr:spPr>
      <xdr:txBody>
        <a:bodyPr vert="horz" wrap="square" lIns="91440" tIns="45720" rIns="91440" bIns="45720" rtlCol="0" anchor="ctr"/>
        <a:lstStyle>
          <a:defPPr>
            <a:defRPr lang="en-US"/>
          </a:defPPr>
          <a:lvl1pPr marL="0" algn="r" defTabSz="914400" rtl="0" eaLnBrk="1" latinLnBrk="0" hangingPunct="1">
            <a:defRPr sz="506" kern="1200">
              <a:solidFill>
                <a:sysClr val="windowText" lastClr="000000">
                  <a:tint val="75000"/>
                </a:sysClr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Tenorite"/>
            </a:defRPr>
          </a:lvl9pPr>
        </a:lstStyle>
        <a:p>
          <a:r>
            <a:rPr lang="en-US"/>
            <a:t>2</a:t>
          </a:r>
        </a:p>
      </xdr:txBody>
    </xdr:sp>
    <xdr:clientData/>
  </xdr:twoCellAnchor>
  <xdr:twoCellAnchor>
    <xdr:from>
      <xdr:col>2</xdr:col>
      <xdr:colOff>0</xdr:colOff>
      <xdr:row>7</xdr:row>
      <xdr:rowOff>72093</xdr:rowOff>
    </xdr:from>
    <xdr:to>
      <xdr:col>3</xdr:col>
      <xdr:colOff>123558</xdr:colOff>
      <xdr:row>16</xdr:row>
      <xdr:rowOff>99028</xdr:rowOff>
    </xdr:to>
    <xdr:sp macro="" textlink="">
      <xdr:nvSpPr>
        <xdr:cNvPr id="353" name="Arrow: Pentagon 352">
          <a:extLst>
            <a:ext uri="{FF2B5EF4-FFF2-40B4-BE49-F238E27FC236}">
              <a16:creationId xmlns:a16="http://schemas.microsoft.com/office/drawing/2014/main" id="{523AE0B3-6981-F9A9-D20D-8877B884E9EC}"/>
            </a:ext>
          </a:extLst>
        </xdr:cNvPr>
        <xdr:cNvSpPr/>
      </xdr:nvSpPr>
      <xdr:spPr>
        <a:xfrm>
          <a:off x="373529" y="1117975"/>
          <a:ext cx="1034970" cy="1371641"/>
        </a:xfrm>
        <a:prstGeom prst="homePlate">
          <a:avLst>
            <a:gd name="adj" fmla="val 43128"/>
          </a:avLst>
        </a:prstGeom>
        <a:solidFill>
          <a:srgbClr val="5B9BD5">
            <a:lumMod val="40000"/>
            <a:lumOff val="60000"/>
          </a:srgbClr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576" r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300" b="1">
              <a:solidFill>
                <a:sysClr val="windowText" lastClr="000000"/>
              </a:solidFill>
            </a:rPr>
            <a:t>Summary</a:t>
          </a:r>
        </a:p>
      </xdr:txBody>
    </xdr:sp>
    <xdr:clientData/>
  </xdr:twoCellAnchor>
  <xdr:twoCellAnchor>
    <xdr:from>
      <xdr:col>2</xdr:col>
      <xdr:colOff>698594</xdr:colOff>
      <xdr:row>7</xdr:row>
      <xdr:rowOff>72093</xdr:rowOff>
    </xdr:from>
    <xdr:to>
      <xdr:col>10</xdr:col>
      <xdr:colOff>89646</xdr:colOff>
      <xdr:row>16</xdr:row>
      <xdr:rowOff>99028</xdr:rowOff>
    </xdr:to>
    <xdr:sp macro="" textlink="">
      <xdr:nvSpPr>
        <xdr:cNvPr id="354" name="Arrow: Chevron 353">
          <a:extLst>
            <a:ext uri="{FF2B5EF4-FFF2-40B4-BE49-F238E27FC236}">
              <a16:creationId xmlns:a16="http://schemas.microsoft.com/office/drawing/2014/main" id="{6118CB7B-34A2-2F9C-646F-048CF36B9C29}"/>
            </a:ext>
          </a:extLst>
        </xdr:cNvPr>
        <xdr:cNvSpPr/>
      </xdr:nvSpPr>
      <xdr:spPr>
        <a:xfrm>
          <a:off x="1072123" y="1117975"/>
          <a:ext cx="5957699" cy="1371641"/>
        </a:xfrm>
        <a:prstGeom prst="chevron">
          <a:avLst>
            <a:gd name="adj" fmla="val 33388"/>
          </a:avLst>
        </a:prstGeom>
        <a:solidFill>
          <a:sysClr val="window" lastClr="FFFFFF"/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marL="171450" indent="-171450">
            <a:spcAft>
              <a:spcPts val="200"/>
            </a:spcAft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Real Return Methodologies (or “RRM”) exchanges </a:t>
          </a:r>
          <a:r>
            <a:rPr lang="en-US" sz="1000" i="1">
              <a:solidFill>
                <a:sysClr val="windowText" lastClr="000000"/>
              </a:solidFill>
            </a:rPr>
            <a:t>value</a:t>
          </a:r>
          <a:r>
            <a:rPr lang="en-US" sz="1000">
              <a:solidFill>
                <a:sysClr val="windowText" lastClr="000000"/>
              </a:solidFill>
            </a:rPr>
            <a:t> between a borrower and a lender while current financing exchanges </a:t>
          </a:r>
          <a:r>
            <a:rPr lang="en-US" sz="1000" i="1">
              <a:solidFill>
                <a:sysClr val="windowText" lastClr="000000"/>
              </a:solidFill>
            </a:rPr>
            <a:t>currency</a:t>
          </a:r>
          <a:r>
            <a:rPr lang="en-US" sz="1000">
              <a:solidFill>
                <a:sysClr val="windowText" lastClr="000000"/>
              </a:solidFill>
            </a:rPr>
            <a:t>. When inflation is steady and predictable - exchanging value vs. currency has minimal financial impact. However, when inflation is volatile, the distinction between the two becomes significant.</a:t>
          </a:r>
        </a:p>
        <a:p>
          <a:pPr marL="400050" lvl="1" indent="-171450">
            <a:spcAft>
              <a:spcPts val="200"/>
            </a:spcAft>
            <a:buFont typeface="Tenorite" panose="00000500000000000000" pitchFamily="2" charset="0"/>
            <a:buChar char="–"/>
          </a:pPr>
          <a:r>
            <a:rPr lang="en-US" sz="1000">
              <a:solidFill>
                <a:sysClr val="windowText" lastClr="000000"/>
              </a:solidFill>
            </a:rPr>
            <a:t>RRM ensures the cost of capital is uniform throughout the entirety of a financing by removing inflation as a variable</a:t>
          </a:r>
        </a:p>
        <a:p>
          <a:pPr marL="400050" lvl="1" indent="-171450">
            <a:spcAft>
              <a:spcPts val="200"/>
            </a:spcAft>
            <a:buFont typeface="Tenorite" panose="00000500000000000000" pitchFamily="2" charset="0"/>
            <a:buChar char="–"/>
          </a:pPr>
          <a:r>
            <a:rPr lang="en-US" sz="1000">
              <a:solidFill>
                <a:sysClr val="windowText" lastClr="000000"/>
              </a:solidFill>
            </a:rPr>
            <a:t>Traditional finance does not directly, adequately or efficiently account for the corrosive effects of inflation</a:t>
          </a:r>
        </a:p>
      </xdr:txBody>
    </xdr:sp>
    <xdr:clientData/>
  </xdr:twoCellAnchor>
  <xdr:twoCellAnchor>
    <xdr:from>
      <xdr:col>2</xdr:col>
      <xdr:colOff>698595</xdr:colOff>
      <xdr:row>17</xdr:row>
      <xdr:rowOff>31657</xdr:rowOff>
    </xdr:from>
    <xdr:to>
      <xdr:col>10</xdr:col>
      <xdr:colOff>89648</xdr:colOff>
      <xdr:row>25</xdr:row>
      <xdr:rowOff>53356</xdr:rowOff>
    </xdr:to>
    <xdr:sp macro="" textlink="">
      <xdr:nvSpPr>
        <xdr:cNvPr id="355" name="Arrow: Chevron 354">
          <a:extLst>
            <a:ext uri="{FF2B5EF4-FFF2-40B4-BE49-F238E27FC236}">
              <a16:creationId xmlns:a16="http://schemas.microsoft.com/office/drawing/2014/main" id="{74730592-C33D-5E8E-0FFA-7DAB1585C422}"/>
            </a:ext>
          </a:extLst>
        </xdr:cNvPr>
        <xdr:cNvSpPr/>
      </xdr:nvSpPr>
      <xdr:spPr>
        <a:xfrm>
          <a:off x="1072124" y="2571657"/>
          <a:ext cx="5957700" cy="1216993"/>
        </a:xfrm>
        <a:prstGeom prst="chevron">
          <a:avLst>
            <a:gd name="adj" fmla="val 37667"/>
          </a:avLst>
        </a:prstGeom>
        <a:solidFill>
          <a:sysClr val="window" lastClr="FFFFFF"/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marL="171450" indent="-171450"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17</xdr:row>
      <xdr:rowOff>29825</xdr:rowOff>
    </xdr:from>
    <xdr:to>
      <xdr:col>3</xdr:col>
      <xdr:colOff>123558</xdr:colOff>
      <xdr:row>25</xdr:row>
      <xdr:rowOff>54699</xdr:rowOff>
    </xdr:to>
    <xdr:sp macro="" textlink="">
      <xdr:nvSpPr>
        <xdr:cNvPr id="363" name="Arrow: Pentagon 362">
          <a:extLst>
            <a:ext uri="{FF2B5EF4-FFF2-40B4-BE49-F238E27FC236}">
              <a16:creationId xmlns:a16="http://schemas.microsoft.com/office/drawing/2014/main" id="{DD56448A-7F78-3BC8-917A-67D319BAE16A}"/>
            </a:ext>
          </a:extLst>
        </xdr:cNvPr>
        <xdr:cNvSpPr/>
      </xdr:nvSpPr>
      <xdr:spPr>
        <a:xfrm>
          <a:off x="373529" y="2569825"/>
          <a:ext cx="1034970" cy="1220168"/>
        </a:xfrm>
        <a:prstGeom prst="homePlate">
          <a:avLst>
            <a:gd name="adj" fmla="val 44545"/>
          </a:avLst>
        </a:prstGeom>
        <a:solidFill>
          <a:schemeClr val="accent5">
            <a:lumMod val="40000"/>
            <a:lumOff val="60000"/>
          </a:schemeClr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576" r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300" b="1">
              <a:solidFill>
                <a:sysClr val="windowText" lastClr="000000"/>
              </a:solidFill>
            </a:rPr>
            <a:t>Traditional</a:t>
          </a:r>
        </a:p>
      </xdr:txBody>
    </xdr:sp>
    <xdr:clientData/>
  </xdr:twoCellAnchor>
  <xdr:twoCellAnchor>
    <xdr:from>
      <xdr:col>3</xdr:col>
      <xdr:colOff>879150</xdr:colOff>
      <xdr:row>22</xdr:row>
      <xdr:rowOff>64748</xdr:rowOff>
    </xdr:from>
    <xdr:to>
      <xdr:col>4</xdr:col>
      <xdr:colOff>909676</xdr:colOff>
      <xdr:row>24</xdr:row>
      <xdr:rowOff>137578</xdr:rowOff>
    </xdr:to>
    <xdr:sp macro="" textlink="">
      <xdr:nvSpPr>
        <xdr:cNvPr id="364" name="Rectangle: Diagonal Corners Snipped 363">
          <a:extLst>
            <a:ext uri="{FF2B5EF4-FFF2-40B4-BE49-F238E27FC236}">
              <a16:creationId xmlns:a16="http://schemas.microsoft.com/office/drawing/2014/main" id="{AFD2EE30-D6BB-857F-E4BE-053C8865D585}"/>
            </a:ext>
          </a:extLst>
        </xdr:cNvPr>
        <xdr:cNvSpPr/>
      </xdr:nvSpPr>
      <xdr:spPr>
        <a:xfrm>
          <a:off x="2219000" y="3557248"/>
          <a:ext cx="989376" cy="390330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40000"/>
            <a:lumOff val="6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Real Rate</a:t>
          </a:r>
        </a:p>
      </xdr:txBody>
    </xdr:sp>
    <xdr:clientData/>
  </xdr:twoCellAnchor>
  <xdr:twoCellAnchor>
    <xdr:from>
      <xdr:col>5</xdr:col>
      <xdr:colOff>409631</xdr:colOff>
      <xdr:row>22</xdr:row>
      <xdr:rowOff>64748</xdr:rowOff>
    </xdr:from>
    <xdr:to>
      <xdr:col>6</xdr:col>
      <xdr:colOff>440158</xdr:colOff>
      <xdr:row>24</xdr:row>
      <xdr:rowOff>137578</xdr:rowOff>
    </xdr:to>
    <xdr:sp macro="" textlink="">
      <xdr:nvSpPr>
        <xdr:cNvPr id="365" name="Rectangle: Diagonal Corners Snipped 364">
          <a:extLst>
            <a:ext uri="{FF2B5EF4-FFF2-40B4-BE49-F238E27FC236}">
              <a16:creationId xmlns:a16="http://schemas.microsoft.com/office/drawing/2014/main" id="{A8A4D197-6986-B1B9-5BE3-A0A6DFD6C0D0}"/>
            </a:ext>
          </a:extLst>
        </xdr:cNvPr>
        <xdr:cNvSpPr/>
      </xdr:nvSpPr>
      <xdr:spPr>
        <a:xfrm>
          <a:off x="3667181" y="3557248"/>
          <a:ext cx="989377" cy="390330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40000"/>
            <a:lumOff val="6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Nominal Rate</a:t>
          </a:r>
        </a:p>
      </xdr:txBody>
    </xdr:sp>
    <xdr:clientData/>
  </xdr:twoCellAnchor>
  <xdr:twoCellAnchor>
    <xdr:from>
      <xdr:col>5</xdr:col>
      <xdr:colOff>7706</xdr:colOff>
      <xdr:row>22</xdr:row>
      <xdr:rowOff>88694</xdr:rowOff>
    </xdr:from>
    <xdr:to>
      <xdr:col>5</xdr:col>
      <xdr:colOff>352751</xdr:colOff>
      <xdr:row>24</xdr:row>
      <xdr:rowOff>113632</xdr:rowOff>
    </xdr:to>
    <xdr:sp macro="" textlink="">
      <xdr:nvSpPr>
        <xdr:cNvPr id="366" name="Equals 365">
          <a:extLst>
            <a:ext uri="{FF2B5EF4-FFF2-40B4-BE49-F238E27FC236}">
              <a16:creationId xmlns:a16="http://schemas.microsoft.com/office/drawing/2014/main" id="{B8D36500-6131-B12D-F482-97DBF76603F9}"/>
            </a:ext>
          </a:extLst>
        </xdr:cNvPr>
        <xdr:cNvSpPr/>
      </xdr:nvSpPr>
      <xdr:spPr>
        <a:xfrm>
          <a:off x="3265256" y="3581194"/>
          <a:ext cx="345045" cy="342438"/>
        </a:xfrm>
        <a:prstGeom prst="mathEqual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833803</xdr:colOff>
      <xdr:row>22</xdr:row>
      <xdr:rowOff>64748</xdr:rowOff>
    </xdr:from>
    <xdr:to>
      <xdr:col>8</xdr:col>
      <xdr:colOff>44451</xdr:colOff>
      <xdr:row>24</xdr:row>
      <xdr:rowOff>137578</xdr:rowOff>
    </xdr:to>
    <xdr:sp macro="" textlink="">
      <xdr:nvSpPr>
        <xdr:cNvPr id="367" name="Rectangle: Diagonal Corners Snipped 366">
          <a:extLst>
            <a:ext uri="{FF2B5EF4-FFF2-40B4-BE49-F238E27FC236}">
              <a16:creationId xmlns:a16="http://schemas.microsoft.com/office/drawing/2014/main" id="{98BAB912-7E76-6ED9-04DB-A76B3AD9504B}"/>
            </a:ext>
          </a:extLst>
        </xdr:cNvPr>
        <xdr:cNvSpPr/>
      </xdr:nvSpPr>
      <xdr:spPr>
        <a:xfrm>
          <a:off x="5050203" y="3557248"/>
          <a:ext cx="1128348" cy="390330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40000"/>
            <a:lumOff val="6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 i="1" u="sng">
              <a:solidFill>
                <a:srgbClr val="FF0000"/>
              </a:solidFill>
            </a:rPr>
            <a:t>REALIZED</a:t>
          </a:r>
        </a:p>
        <a:p>
          <a:pPr algn="ctr"/>
          <a:r>
            <a:rPr lang="en-US" sz="1000" b="1">
              <a:solidFill>
                <a:sysClr val="windowText" lastClr="000000"/>
              </a:solidFill>
            </a:rPr>
            <a:t>Index Impact</a:t>
          </a:r>
        </a:p>
      </xdr:txBody>
    </xdr:sp>
    <xdr:clientData/>
  </xdr:twoCellAnchor>
  <xdr:twoCellAnchor>
    <xdr:from>
      <xdr:col>6</xdr:col>
      <xdr:colOff>497038</xdr:colOff>
      <xdr:row>22</xdr:row>
      <xdr:rowOff>64748</xdr:rowOff>
    </xdr:from>
    <xdr:to>
      <xdr:col>6</xdr:col>
      <xdr:colOff>776924</xdr:colOff>
      <xdr:row>24</xdr:row>
      <xdr:rowOff>137578</xdr:rowOff>
    </xdr:to>
    <xdr:sp macro="" textlink="">
      <xdr:nvSpPr>
        <xdr:cNvPr id="368" name="Minus Sign 367">
          <a:extLst>
            <a:ext uri="{FF2B5EF4-FFF2-40B4-BE49-F238E27FC236}">
              <a16:creationId xmlns:a16="http://schemas.microsoft.com/office/drawing/2014/main" id="{18618CF9-A67F-6201-5FA6-9059E314A72A}"/>
            </a:ext>
          </a:extLst>
        </xdr:cNvPr>
        <xdr:cNvSpPr/>
      </xdr:nvSpPr>
      <xdr:spPr>
        <a:xfrm>
          <a:off x="4713438" y="3557248"/>
          <a:ext cx="279886" cy="390330"/>
        </a:xfrm>
        <a:prstGeom prst="mathMinus">
          <a:avLst/>
        </a:prstGeom>
        <a:solidFill>
          <a:srgbClr val="FF0000"/>
        </a:solidFill>
        <a:ln w="12700" cap="flat" cmpd="sng" algn="ctr">
          <a:solidFill>
            <a:srgbClr val="C00000"/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426092</xdr:colOff>
      <xdr:row>20</xdr:row>
      <xdr:rowOff>94363</xdr:rowOff>
    </xdr:from>
    <xdr:to>
      <xdr:col>6</xdr:col>
      <xdr:colOff>401116</xdr:colOff>
      <xdr:row>21</xdr:row>
      <xdr:rowOff>140465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0E6A9550-870A-6DA5-3C17-50A6840FF39E}"/>
            </a:ext>
          </a:extLst>
        </xdr:cNvPr>
        <xdr:cNvSpPr/>
      </xdr:nvSpPr>
      <xdr:spPr>
        <a:xfrm>
          <a:off x="3683642" y="3269363"/>
          <a:ext cx="933874" cy="204852"/>
        </a:xfrm>
        <a:prstGeom prst="downArrow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0</xdr:colOff>
      <xdr:row>25</xdr:row>
      <xdr:rowOff>134908</xdr:rowOff>
    </xdr:from>
    <xdr:to>
      <xdr:col>3</xdr:col>
      <xdr:colOff>123558</xdr:colOff>
      <xdr:row>34</xdr:row>
      <xdr:rowOff>6354</xdr:rowOff>
    </xdr:to>
    <xdr:sp macro="" textlink="">
      <xdr:nvSpPr>
        <xdr:cNvPr id="370" name="Arrow: Pentagon 369">
          <a:extLst>
            <a:ext uri="{FF2B5EF4-FFF2-40B4-BE49-F238E27FC236}">
              <a16:creationId xmlns:a16="http://schemas.microsoft.com/office/drawing/2014/main" id="{2584F9D9-7ECC-E0F4-92BE-727622E96A52}"/>
            </a:ext>
          </a:extLst>
        </xdr:cNvPr>
        <xdr:cNvSpPr/>
      </xdr:nvSpPr>
      <xdr:spPr>
        <a:xfrm>
          <a:off x="373529" y="3870202"/>
          <a:ext cx="1034970" cy="1216152"/>
        </a:xfrm>
        <a:prstGeom prst="homePlate">
          <a:avLst>
            <a:gd name="adj" fmla="val 43017"/>
          </a:avLst>
        </a:prstGeom>
        <a:solidFill>
          <a:schemeClr val="accent5">
            <a:lumMod val="60000"/>
            <a:lumOff val="40000"/>
          </a:schemeClr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576" r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300" b="1">
              <a:solidFill>
                <a:sysClr val="windowText" lastClr="000000"/>
              </a:solidFill>
            </a:rPr>
            <a:t>RRM</a:t>
          </a:r>
        </a:p>
      </xdr:txBody>
    </xdr:sp>
    <xdr:clientData/>
  </xdr:twoCellAnchor>
  <xdr:twoCellAnchor>
    <xdr:from>
      <xdr:col>5</xdr:col>
      <xdr:colOff>394342</xdr:colOff>
      <xdr:row>29</xdr:row>
      <xdr:rowOff>39172</xdr:rowOff>
    </xdr:from>
    <xdr:to>
      <xdr:col>6</xdr:col>
      <xdr:colOff>369366</xdr:colOff>
      <xdr:row>30</xdr:row>
      <xdr:rowOff>85274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DEC8AE0F-D803-EEBD-1FC9-B832F71E10CA}"/>
            </a:ext>
          </a:extLst>
        </xdr:cNvPr>
        <xdr:cNvSpPr/>
      </xdr:nvSpPr>
      <xdr:spPr>
        <a:xfrm>
          <a:off x="3651892" y="4642922"/>
          <a:ext cx="933874" cy="204852"/>
        </a:xfrm>
        <a:prstGeom prst="downArrow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293858</xdr:colOff>
      <xdr:row>23</xdr:row>
      <xdr:rowOff>138708</xdr:rowOff>
    </xdr:from>
    <xdr:to>
      <xdr:col>3</xdr:col>
      <xdr:colOff>49196</xdr:colOff>
      <xdr:row>27</xdr:row>
      <xdr:rowOff>25172</xdr:rowOff>
    </xdr:to>
    <xdr:sp macro="" textlink="">
      <xdr:nvSpPr>
        <xdr:cNvPr id="384" name="Oval 383">
          <a:extLst>
            <a:ext uri="{FF2B5EF4-FFF2-40B4-BE49-F238E27FC236}">
              <a16:creationId xmlns:a16="http://schemas.microsoft.com/office/drawing/2014/main" id="{DA50AB35-21E5-14A6-3DDA-4483EA2CF427}"/>
            </a:ext>
          </a:extLst>
        </xdr:cNvPr>
        <xdr:cNvSpPr/>
      </xdr:nvSpPr>
      <xdr:spPr>
        <a:xfrm>
          <a:off x="667387" y="3575179"/>
          <a:ext cx="666750" cy="484111"/>
        </a:xfrm>
        <a:prstGeom prst="ellipse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400" b="1">
              <a:solidFill>
                <a:sysClr val="windowText" lastClr="000000"/>
              </a:solidFill>
            </a:rPr>
            <a:t>VS.</a:t>
          </a:r>
        </a:p>
      </xdr:txBody>
    </xdr:sp>
    <xdr:clientData/>
  </xdr:twoCellAnchor>
  <xdr:twoCellAnchor>
    <xdr:from>
      <xdr:col>2</xdr:col>
      <xdr:colOff>701770</xdr:colOff>
      <xdr:row>34</xdr:row>
      <xdr:rowOff>92900</xdr:rowOff>
    </xdr:from>
    <xdr:to>
      <xdr:col>10</xdr:col>
      <xdr:colOff>92823</xdr:colOff>
      <xdr:row>46</xdr:row>
      <xdr:rowOff>92822</xdr:rowOff>
    </xdr:to>
    <xdr:sp macro="" textlink="">
      <xdr:nvSpPr>
        <xdr:cNvPr id="385" name="Arrow: Chevron 384">
          <a:extLst>
            <a:ext uri="{FF2B5EF4-FFF2-40B4-BE49-F238E27FC236}">
              <a16:creationId xmlns:a16="http://schemas.microsoft.com/office/drawing/2014/main" id="{16A7CB5F-3704-34AE-8069-03F93FAC9777}"/>
            </a:ext>
          </a:extLst>
        </xdr:cNvPr>
        <xdr:cNvSpPr/>
      </xdr:nvSpPr>
      <xdr:spPr>
        <a:xfrm>
          <a:off x="1075299" y="5172900"/>
          <a:ext cx="5957700" cy="1792863"/>
        </a:xfrm>
        <a:prstGeom prst="chevron">
          <a:avLst>
            <a:gd name="adj" fmla="val 25781"/>
          </a:avLst>
        </a:prstGeom>
        <a:solidFill>
          <a:sysClr val="window" lastClr="FFFFFF"/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40" tIns="0" r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marL="171450" indent="-171450">
            <a:spcAft>
              <a:spcPts val="200"/>
            </a:spcAft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Increased pricing precision by removing any inflation risk premium / cushion</a:t>
          </a:r>
        </a:p>
        <a:p>
          <a:pPr marL="400050" lvl="1" indent="-171450">
            <a:spcAft>
              <a:spcPts val="200"/>
            </a:spcAft>
            <a:buClr>
              <a:sysClr val="windowText" lastClr="000000"/>
            </a:buClr>
            <a:buFont typeface="Tenorite" panose="00000500000000000000" pitchFamily="2" charset="0"/>
            <a:buChar char="–"/>
          </a:pPr>
          <a:r>
            <a:rPr lang="en-US" sz="1000">
              <a:solidFill>
                <a:sysClr val="windowText" lastClr="000000"/>
              </a:solidFill>
            </a:rPr>
            <a:t>These basis points “savings” can be passed through to the borrower to offer more competitive pricing or bolster existing margins / spreads</a:t>
          </a:r>
        </a:p>
        <a:p>
          <a:pPr marL="171450" indent="-171450">
            <a:spcAft>
              <a:spcPts val="200"/>
            </a:spcAft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Cash flows become directly correlated to debt payments which reduces default risk and simplifies broader risk management</a:t>
          </a:r>
        </a:p>
        <a:p>
          <a:pPr marL="171450" indent="-171450">
            <a:spcAft>
              <a:spcPts val="200"/>
            </a:spcAft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May be priced with any agreed upon index - inflation is one option amongst many</a:t>
          </a:r>
        </a:p>
        <a:p>
          <a:pPr marL="171450" indent="-171450">
            <a:spcAft>
              <a:spcPts val="200"/>
            </a:spcAft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Decreased reliance on long-term projections</a:t>
          </a:r>
        </a:p>
        <a:p>
          <a:pPr marL="400050" marR="0" lvl="1" indent="-171450" defTabSz="914400" rtl="0" eaLnBrk="1" fontAlgn="auto" latinLnBrk="0" hangingPunct="1">
            <a:lnSpc>
              <a:spcPct val="100000"/>
            </a:lnSpc>
            <a:spcAft>
              <a:spcPts val="200"/>
            </a:spcAft>
            <a:buClr>
              <a:prstClr val="black"/>
            </a:buClr>
            <a:buSzTx/>
            <a:buFont typeface="Tenorite" panose="00000500000000000000" pitchFamily="2" charset="0"/>
            <a:buChar char="–"/>
            <a:tabLst/>
            <a:defRPr/>
          </a:pPr>
          <a:r>
            <a:rPr lang="en-US" sz="1000">
              <a:solidFill>
                <a:prstClr val="black"/>
              </a:solidFill>
              <a:latin typeface="Tenorite"/>
            </a:rPr>
            <a:t>Extremely long-dated financings become viable (50+ year tenors)</a:t>
          </a:r>
          <a:endParaRPr lang="en-US" sz="1000">
            <a:solidFill>
              <a:sysClr val="windowText" lastClr="000000"/>
            </a:solidFill>
          </a:endParaRPr>
        </a:p>
        <a:p>
          <a:pPr marL="171450" indent="-171450">
            <a:spcAft>
              <a:spcPts val="200"/>
            </a:spcAft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Reduces the need (and cost) of swaps / derivates </a:t>
          </a:r>
        </a:p>
        <a:p>
          <a:pPr marL="171450" indent="-171450">
            <a:spcAft>
              <a:spcPts val="200"/>
            </a:spcAft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Early adoption grants significant pricing authority</a:t>
          </a:r>
        </a:p>
      </xdr:txBody>
    </xdr:sp>
    <xdr:clientData/>
  </xdr:twoCellAnchor>
  <xdr:twoCellAnchor>
    <xdr:from>
      <xdr:col>2</xdr:col>
      <xdr:colOff>0</xdr:colOff>
      <xdr:row>34</xdr:row>
      <xdr:rowOff>89737</xdr:rowOff>
    </xdr:from>
    <xdr:to>
      <xdr:col>3</xdr:col>
      <xdr:colOff>126733</xdr:colOff>
      <xdr:row>46</xdr:row>
      <xdr:rowOff>84935</xdr:rowOff>
    </xdr:to>
    <xdr:sp macro="" textlink="">
      <xdr:nvSpPr>
        <xdr:cNvPr id="386" name="Arrow: Pentagon 385">
          <a:extLst>
            <a:ext uri="{FF2B5EF4-FFF2-40B4-BE49-F238E27FC236}">
              <a16:creationId xmlns:a16="http://schemas.microsoft.com/office/drawing/2014/main" id="{CB7C67D6-3744-76C1-0FF0-2646C827D464}"/>
            </a:ext>
          </a:extLst>
        </xdr:cNvPr>
        <xdr:cNvSpPr/>
      </xdr:nvSpPr>
      <xdr:spPr>
        <a:xfrm>
          <a:off x="373529" y="5169737"/>
          <a:ext cx="1038145" cy="1788139"/>
        </a:xfrm>
        <a:prstGeom prst="homePlate">
          <a:avLst>
            <a:gd name="adj" fmla="val 42903"/>
          </a:avLst>
        </a:prstGeom>
        <a:solidFill>
          <a:srgbClr val="5B9BD5">
            <a:lumMod val="40000"/>
            <a:lumOff val="60000"/>
          </a:srgbClr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576" r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300" b="1">
              <a:solidFill>
                <a:sysClr val="windowText" lastClr="000000"/>
              </a:solidFill>
            </a:rPr>
            <a:t>Benefits</a:t>
          </a:r>
        </a:p>
      </xdr:txBody>
    </xdr:sp>
    <xdr:clientData/>
  </xdr:twoCellAnchor>
  <xdr:twoCellAnchor>
    <xdr:from>
      <xdr:col>2</xdr:col>
      <xdr:colOff>701770</xdr:colOff>
      <xdr:row>47</xdr:row>
      <xdr:rowOff>21292</xdr:rowOff>
    </xdr:from>
    <xdr:to>
      <xdr:col>10</xdr:col>
      <xdr:colOff>75293</xdr:colOff>
      <xdr:row>61</xdr:row>
      <xdr:rowOff>17145</xdr:rowOff>
    </xdr:to>
    <xdr:sp macro="" textlink="">
      <xdr:nvSpPr>
        <xdr:cNvPr id="425" name="Arrow: Chevron 424">
          <a:extLst>
            <a:ext uri="{FF2B5EF4-FFF2-40B4-BE49-F238E27FC236}">
              <a16:creationId xmlns:a16="http://schemas.microsoft.com/office/drawing/2014/main" id="{92AF28CE-B871-5786-952C-1E45BB7C3E3B}"/>
            </a:ext>
          </a:extLst>
        </xdr:cNvPr>
        <xdr:cNvSpPr/>
      </xdr:nvSpPr>
      <xdr:spPr>
        <a:xfrm>
          <a:off x="1075299" y="7043645"/>
          <a:ext cx="5940170" cy="2087618"/>
        </a:xfrm>
        <a:prstGeom prst="chevron">
          <a:avLst>
            <a:gd name="adj" fmla="val 21612"/>
          </a:avLst>
        </a:prstGeom>
        <a:solidFill>
          <a:sysClr val="window" lastClr="FFFFFF"/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40" tIns="0" r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Public / private defined benefit programs (pensions)</a:t>
          </a: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Residential / commercial mortgage lending</a:t>
          </a: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Financing for long-term / capital intensive projects</a:t>
          </a: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Confidence and clarity to transact regardless of market conditions (wars, tariffs, elections, black swan events etc.)</a:t>
          </a: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r>
            <a:rPr lang="en-US" sz="1000">
              <a:solidFill>
                <a:sysClr val="windowText" lastClr="000000"/>
              </a:solidFill>
            </a:rPr>
            <a:t>Creation of novel swap / derivative markets (see below)</a:t>
          </a: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  <a:p>
          <a:pPr marL="171450" indent="-171450">
            <a:buClr>
              <a:sysClr val="windowText" lastClr="000000"/>
            </a:buClr>
            <a:buFont typeface="Wingdings" panose="05000000000000000000" pitchFamily="2" charset="2"/>
            <a:buChar char="§"/>
          </a:pP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47</xdr:row>
      <xdr:rowOff>21292</xdr:rowOff>
    </xdr:from>
    <xdr:to>
      <xdr:col>3</xdr:col>
      <xdr:colOff>129908</xdr:colOff>
      <xdr:row>61</xdr:row>
      <xdr:rowOff>17145</xdr:rowOff>
    </xdr:to>
    <xdr:sp macro="" textlink="">
      <xdr:nvSpPr>
        <xdr:cNvPr id="426" name="Arrow: Pentagon 425">
          <a:extLst>
            <a:ext uri="{FF2B5EF4-FFF2-40B4-BE49-F238E27FC236}">
              <a16:creationId xmlns:a16="http://schemas.microsoft.com/office/drawing/2014/main" id="{4E6B89D8-88BA-B07F-2BF7-0173222A566A}"/>
            </a:ext>
          </a:extLst>
        </xdr:cNvPr>
        <xdr:cNvSpPr/>
      </xdr:nvSpPr>
      <xdr:spPr>
        <a:xfrm>
          <a:off x="373529" y="7043645"/>
          <a:ext cx="1041320" cy="2087618"/>
        </a:xfrm>
        <a:prstGeom prst="homePlate">
          <a:avLst>
            <a:gd name="adj" fmla="val 42343"/>
          </a:avLst>
        </a:prstGeom>
        <a:solidFill>
          <a:srgbClr val="5B9BD5">
            <a:lumMod val="40000"/>
            <a:lumOff val="60000"/>
          </a:srgbClr>
        </a:solidFill>
        <a:ln w="1905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576" r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300" b="1">
              <a:solidFill>
                <a:sysClr val="windowText" lastClr="000000"/>
              </a:solidFill>
            </a:rPr>
            <a:t>Utility</a:t>
          </a:r>
        </a:p>
      </xdr:txBody>
    </xdr:sp>
    <xdr:clientData/>
  </xdr:twoCellAnchor>
  <xdr:twoCellAnchor>
    <xdr:from>
      <xdr:col>3</xdr:col>
      <xdr:colOff>938458</xdr:colOff>
      <xdr:row>57</xdr:row>
      <xdr:rowOff>135679</xdr:rowOff>
    </xdr:from>
    <xdr:to>
      <xdr:col>5</xdr:col>
      <xdr:colOff>10134</xdr:colOff>
      <xdr:row>60</xdr:row>
      <xdr:rowOff>59097</xdr:rowOff>
    </xdr:to>
    <xdr:sp macro="" textlink="">
      <xdr:nvSpPr>
        <xdr:cNvPr id="429" name="Rectangle: Diagonal Corners Snipped 428">
          <a:extLst>
            <a:ext uri="{FF2B5EF4-FFF2-40B4-BE49-F238E27FC236}">
              <a16:creationId xmlns:a16="http://schemas.microsoft.com/office/drawing/2014/main" id="{CB5BCBF0-9162-1109-747B-A674FC912C67}"/>
            </a:ext>
          </a:extLst>
        </xdr:cNvPr>
        <xdr:cNvSpPr/>
      </xdr:nvSpPr>
      <xdr:spPr>
        <a:xfrm>
          <a:off x="2278308" y="9184429"/>
          <a:ext cx="989376" cy="399668"/>
        </a:xfrm>
        <a:prstGeom prst="snip2DiagRect">
          <a:avLst>
            <a:gd name="adj1" fmla="val 50000"/>
            <a:gd name="adj2" fmla="val 50000"/>
          </a:avLst>
        </a:prstGeom>
        <a:solidFill>
          <a:srgbClr val="5B9BD5">
            <a:lumMod val="20000"/>
            <a:lumOff val="80000"/>
          </a:srgb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TIPS</a:t>
          </a:r>
        </a:p>
      </xdr:txBody>
    </xdr:sp>
    <xdr:clientData/>
  </xdr:twoCellAnchor>
  <xdr:twoCellAnchor>
    <xdr:from>
      <xdr:col>6</xdr:col>
      <xdr:colOff>263795</xdr:colOff>
      <xdr:row>54</xdr:row>
      <xdr:rowOff>69399</xdr:rowOff>
    </xdr:from>
    <xdr:to>
      <xdr:col>7</xdr:col>
      <xdr:colOff>300671</xdr:colOff>
      <xdr:row>56</xdr:row>
      <xdr:rowOff>135878</xdr:rowOff>
    </xdr:to>
    <xdr:sp macro="" textlink="">
      <xdr:nvSpPr>
        <xdr:cNvPr id="430" name="Rectangle: Diagonal Corners Snipped 429">
          <a:extLst>
            <a:ext uri="{FF2B5EF4-FFF2-40B4-BE49-F238E27FC236}">
              <a16:creationId xmlns:a16="http://schemas.microsoft.com/office/drawing/2014/main" id="{EEB40CC1-356F-F8EF-F73E-0683C161B5FF}"/>
            </a:ext>
          </a:extLst>
        </xdr:cNvPr>
        <xdr:cNvSpPr/>
      </xdr:nvSpPr>
      <xdr:spPr>
        <a:xfrm>
          <a:off x="4282971" y="8137634"/>
          <a:ext cx="948288" cy="365303"/>
        </a:xfrm>
        <a:prstGeom prst="snip2DiagRect">
          <a:avLst>
            <a:gd name="adj1" fmla="val 50000"/>
            <a:gd name="adj2" fmla="val 50000"/>
          </a:avLst>
        </a:prstGeom>
        <a:solidFill>
          <a:srgbClr val="5B9BD5">
            <a:lumMod val="20000"/>
            <a:lumOff val="80000"/>
          </a:srgb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Fixed Rate </a:t>
          </a:r>
        </a:p>
      </xdr:txBody>
    </xdr:sp>
    <xdr:clientData/>
  </xdr:twoCellAnchor>
  <xdr:twoCellAnchor>
    <xdr:from>
      <xdr:col>7</xdr:col>
      <xdr:colOff>663820</xdr:colOff>
      <xdr:row>54</xdr:row>
      <xdr:rowOff>69399</xdr:rowOff>
    </xdr:from>
    <xdr:to>
      <xdr:col>8</xdr:col>
      <xdr:colOff>687996</xdr:colOff>
      <xdr:row>56</xdr:row>
      <xdr:rowOff>135878</xdr:rowOff>
    </xdr:to>
    <xdr:sp macro="" textlink="">
      <xdr:nvSpPr>
        <xdr:cNvPr id="431" name="Rectangle: Diagonal Corners Snipped 430">
          <a:extLst>
            <a:ext uri="{FF2B5EF4-FFF2-40B4-BE49-F238E27FC236}">
              <a16:creationId xmlns:a16="http://schemas.microsoft.com/office/drawing/2014/main" id="{ABB3A500-0C05-190E-9FA6-92EEA5CB15B9}"/>
            </a:ext>
          </a:extLst>
        </xdr:cNvPr>
        <xdr:cNvSpPr/>
      </xdr:nvSpPr>
      <xdr:spPr>
        <a:xfrm>
          <a:off x="5594408" y="8137634"/>
          <a:ext cx="935588" cy="365303"/>
        </a:xfrm>
        <a:prstGeom prst="snip2DiagRect">
          <a:avLst>
            <a:gd name="adj1" fmla="val 50000"/>
            <a:gd name="adj2" fmla="val 50000"/>
          </a:avLst>
        </a:prstGeom>
        <a:solidFill>
          <a:srgbClr val="5B9BD5">
            <a:lumMod val="20000"/>
            <a:lumOff val="80000"/>
          </a:srgb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Floating Rate</a:t>
          </a:r>
        </a:p>
      </xdr:txBody>
    </xdr:sp>
    <xdr:clientData/>
  </xdr:twoCellAnchor>
  <xdr:twoCellAnchor>
    <xdr:from>
      <xdr:col>6</xdr:col>
      <xdr:colOff>263795</xdr:colOff>
      <xdr:row>57</xdr:row>
      <xdr:rowOff>135679</xdr:rowOff>
    </xdr:from>
    <xdr:to>
      <xdr:col>7</xdr:col>
      <xdr:colOff>300671</xdr:colOff>
      <xdr:row>60</xdr:row>
      <xdr:rowOff>59097</xdr:rowOff>
    </xdr:to>
    <xdr:sp macro="" textlink="">
      <xdr:nvSpPr>
        <xdr:cNvPr id="432" name="Rectangle: Diagonal Corners Snipped 431">
          <a:extLst>
            <a:ext uri="{FF2B5EF4-FFF2-40B4-BE49-F238E27FC236}">
              <a16:creationId xmlns:a16="http://schemas.microsoft.com/office/drawing/2014/main" id="{4FDEF1EA-86C6-6475-3BBC-C326F6F34A6D}"/>
            </a:ext>
          </a:extLst>
        </xdr:cNvPr>
        <xdr:cNvSpPr/>
      </xdr:nvSpPr>
      <xdr:spPr>
        <a:xfrm>
          <a:off x="4282971" y="8652150"/>
          <a:ext cx="948288" cy="371653"/>
        </a:xfrm>
        <a:prstGeom prst="snip2DiagRect">
          <a:avLst>
            <a:gd name="adj1" fmla="val 50000"/>
            <a:gd name="adj2" fmla="val 50000"/>
          </a:avLst>
        </a:prstGeom>
        <a:solidFill>
          <a:srgbClr val="5B9BD5">
            <a:lumMod val="20000"/>
            <a:lumOff val="80000"/>
          </a:srgb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TIPS</a:t>
          </a:r>
        </a:p>
      </xdr:txBody>
    </xdr:sp>
    <xdr:clientData/>
  </xdr:twoCellAnchor>
  <xdr:twoCellAnchor>
    <xdr:from>
      <xdr:col>5</xdr:col>
      <xdr:colOff>784252</xdr:colOff>
      <xdr:row>54</xdr:row>
      <xdr:rowOff>71929</xdr:rowOff>
    </xdr:from>
    <xdr:to>
      <xdr:col>6</xdr:col>
      <xdr:colOff>168272</xdr:colOff>
      <xdr:row>60</xdr:row>
      <xdr:rowOff>58718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4DB845E-5284-C0C8-7390-717978BB58CF}"/>
            </a:ext>
          </a:extLst>
        </xdr:cNvPr>
        <xdr:cNvSpPr/>
      </xdr:nvSpPr>
      <xdr:spPr>
        <a:xfrm rot="16200000">
          <a:off x="3598103" y="8434078"/>
          <a:ext cx="883260" cy="295431"/>
        </a:xfrm>
        <a:prstGeom prst="downArrow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663820</xdr:colOff>
      <xdr:row>57</xdr:row>
      <xdr:rowOff>135679</xdr:rowOff>
    </xdr:from>
    <xdr:to>
      <xdr:col>8</xdr:col>
      <xdr:colOff>687996</xdr:colOff>
      <xdr:row>60</xdr:row>
      <xdr:rowOff>59097</xdr:rowOff>
    </xdr:to>
    <xdr:sp macro="" textlink="">
      <xdr:nvSpPr>
        <xdr:cNvPr id="434" name="Rectangle: Diagonal Corners Snipped 433">
          <a:extLst>
            <a:ext uri="{FF2B5EF4-FFF2-40B4-BE49-F238E27FC236}">
              <a16:creationId xmlns:a16="http://schemas.microsoft.com/office/drawing/2014/main" id="{E9D3D954-99D4-1AD2-766B-1DC66E3F91C2}"/>
            </a:ext>
          </a:extLst>
        </xdr:cNvPr>
        <xdr:cNvSpPr/>
      </xdr:nvSpPr>
      <xdr:spPr>
        <a:xfrm>
          <a:off x="5594408" y="8652150"/>
          <a:ext cx="935588" cy="371653"/>
        </a:xfrm>
        <a:prstGeom prst="snip2DiagRect">
          <a:avLst>
            <a:gd name="adj1" fmla="val 50000"/>
            <a:gd name="adj2" fmla="val 50000"/>
          </a:avLst>
        </a:prstGeom>
        <a:solidFill>
          <a:srgbClr val="5B9BD5">
            <a:lumMod val="20000"/>
            <a:lumOff val="80000"/>
          </a:srgb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RRM</a:t>
          </a:r>
        </a:p>
      </xdr:txBody>
    </xdr:sp>
    <xdr:clientData/>
  </xdr:twoCellAnchor>
  <xdr:twoCellAnchor>
    <xdr:from>
      <xdr:col>3</xdr:col>
      <xdr:colOff>756041</xdr:colOff>
      <xdr:row>56</xdr:row>
      <xdr:rowOff>135878</xdr:rowOff>
    </xdr:from>
    <xdr:to>
      <xdr:col>4</xdr:col>
      <xdr:colOff>82550</xdr:colOff>
      <xdr:row>58</xdr:row>
      <xdr:rowOff>57150</xdr:rowOff>
    </xdr:to>
    <xdr:cxnSp macro="">
      <xdr:nvCxnSpPr>
        <xdr:cNvPr id="435" name="Straight Arrow Connector 434">
          <a:extLst>
            <a:ext uri="{FF2B5EF4-FFF2-40B4-BE49-F238E27FC236}">
              <a16:creationId xmlns:a16="http://schemas.microsoft.com/office/drawing/2014/main" id="{7E712FE5-2786-BE6F-C046-4949717F4D64}"/>
            </a:ext>
          </a:extLst>
        </xdr:cNvPr>
        <xdr:cNvCxnSpPr>
          <a:cxnSpLocks/>
          <a:stCxn id="427" idx="1"/>
        </xdr:cNvCxnSpPr>
      </xdr:nvCxnSpPr>
      <xdr:spPr>
        <a:xfrm>
          <a:off x="2095891" y="9025878"/>
          <a:ext cx="285359" cy="238772"/>
        </a:xfrm>
        <a:prstGeom prst="straightConnector1">
          <a:avLst/>
        </a:prstGeom>
        <a:noFill/>
        <a:ln w="19050" cap="flat" cmpd="sng" algn="ctr">
          <a:solidFill>
            <a:srgbClr val="00B050"/>
          </a:solidFill>
          <a:prstDash val="solid"/>
          <a:miter lim="800000"/>
          <a:headEnd type="arrow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857250</xdr:colOff>
      <xdr:row>56</xdr:row>
      <xdr:rowOff>135878</xdr:rowOff>
    </xdr:from>
    <xdr:to>
      <xdr:col>5</xdr:col>
      <xdr:colOff>184614</xdr:colOff>
      <xdr:row>58</xdr:row>
      <xdr:rowOff>57150</xdr:rowOff>
    </xdr:to>
    <xdr:cxnSp macro="">
      <xdr:nvCxnSpPr>
        <xdr:cNvPr id="436" name="Straight Arrow Connector 435">
          <a:extLst>
            <a:ext uri="{FF2B5EF4-FFF2-40B4-BE49-F238E27FC236}">
              <a16:creationId xmlns:a16="http://schemas.microsoft.com/office/drawing/2014/main" id="{A36FAB7D-E30D-306D-8BBF-E024003CE994}"/>
            </a:ext>
          </a:extLst>
        </xdr:cNvPr>
        <xdr:cNvCxnSpPr>
          <a:cxnSpLocks/>
          <a:stCxn id="428" idx="1"/>
        </xdr:cNvCxnSpPr>
      </xdr:nvCxnSpPr>
      <xdr:spPr>
        <a:xfrm flipH="1">
          <a:off x="3155950" y="9025878"/>
          <a:ext cx="286214" cy="238772"/>
        </a:xfrm>
        <a:prstGeom prst="straightConnector1">
          <a:avLst/>
        </a:prstGeom>
        <a:noFill/>
        <a:ln w="19050" cap="flat" cmpd="sng" algn="ctr">
          <a:solidFill>
            <a:srgbClr val="00B050"/>
          </a:solidFill>
          <a:prstDash val="solid"/>
          <a:miter lim="800000"/>
          <a:headEnd type="arrow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264528</xdr:colOff>
      <xdr:row>54</xdr:row>
      <xdr:rowOff>69399</xdr:rowOff>
    </xdr:from>
    <xdr:to>
      <xdr:col>5</xdr:col>
      <xdr:colOff>684064</xdr:colOff>
      <xdr:row>56</xdr:row>
      <xdr:rowOff>135878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43E90B4A-7C35-C2EC-9424-8BCDBDA84D97}"/>
            </a:ext>
          </a:extLst>
        </xdr:cNvPr>
        <xdr:cNvGrpSpPr/>
      </xdr:nvGrpSpPr>
      <xdr:grpSpPr>
        <a:xfrm>
          <a:off x="1604378" y="8641899"/>
          <a:ext cx="2337236" cy="383979"/>
          <a:chOff x="1604378" y="8641899"/>
          <a:chExt cx="2337236" cy="383979"/>
        </a:xfrm>
      </xdr:grpSpPr>
      <xdr:sp macro="" textlink="">
        <xdr:nvSpPr>
          <xdr:cNvPr id="427" name="Rectangle: Diagonal Corners Snipped 426">
            <a:extLst>
              <a:ext uri="{FF2B5EF4-FFF2-40B4-BE49-F238E27FC236}">
                <a16:creationId xmlns:a16="http://schemas.microsoft.com/office/drawing/2014/main" id="{C092876F-2A9B-7558-B341-B8BD63CB2938}"/>
              </a:ext>
            </a:extLst>
          </xdr:cNvPr>
          <xdr:cNvSpPr/>
        </xdr:nvSpPr>
        <xdr:spPr>
          <a:xfrm>
            <a:off x="1604378" y="8641899"/>
            <a:ext cx="983026" cy="383979"/>
          </a:xfrm>
          <a:prstGeom prst="snip2DiagRect">
            <a:avLst>
              <a:gd name="adj1" fmla="val 50000"/>
              <a:gd name="adj2" fmla="val 50000"/>
            </a:avLst>
          </a:prstGeom>
          <a:solidFill>
            <a:srgbClr val="5B9BD5">
              <a:lumMod val="20000"/>
              <a:lumOff val="80000"/>
            </a:srgbClr>
          </a:solidFill>
          <a:ln w="12700" cap="flat" cmpd="sng" algn="ctr">
            <a:solidFill>
              <a:srgbClr val="E9E6DF">
                <a:shade val="1500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9pPr>
          </a:lstStyle>
          <a:p>
            <a:pPr algn="ctr"/>
            <a:r>
              <a:rPr lang="en-US" sz="1000" b="1">
                <a:solidFill>
                  <a:sysClr val="windowText" lastClr="000000"/>
                </a:solidFill>
              </a:rPr>
              <a:t>Fixed Rate </a:t>
            </a:r>
          </a:p>
        </xdr:txBody>
      </xdr:sp>
      <xdr:sp macro="" textlink="">
        <xdr:nvSpPr>
          <xdr:cNvPr id="428" name="Rectangle: Diagonal Corners Snipped 427">
            <a:extLst>
              <a:ext uri="{FF2B5EF4-FFF2-40B4-BE49-F238E27FC236}">
                <a16:creationId xmlns:a16="http://schemas.microsoft.com/office/drawing/2014/main" id="{C5208A5E-0026-6B61-F2FD-5F39CC831DE1}"/>
              </a:ext>
            </a:extLst>
          </xdr:cNvPr>
          <xdr:cNvSpPr/>
        </xdr:nvSpPr>
        <xdr:spPr>
          <a:xfrm>
            <a:off x="2942713" y="8641899"/>
            <a:ext cx="998901" cy="383979"/>
          </a:xfrm>
          <a:prstGeom prst="snip2DiagRect">
            <a:avLst>
              <a:gd name="adj1" fmla="val 50000"/>
              <a:gd name="adj2" fmla="val 50000"/>
            </a:avLst>
          </a:prstGeom>
          <a:solidFill>
            <a:srgbClr val="5B9BD5">
              <a:lumMod val="20000"/>
              <a:lumOff val="80000"/>
            </a:srgbClr>
          </a:solidFill>
          <a:ln w="12700" cap="flat" cmpd="sng" algn="ctr">
            <a:solidFill>
              <a:srgbClr val="E9E6DF">
                <a:shade val="1500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Tenorite"/>
              </a:defRPr>
            </a:lvl9pPr>
          </a:lstStyle>
          <a:p>
            <a:pPr algn="ctr"/>
            <a:r>
              <a:rPr lang="en-US" sz="1000" b="1">
                <a:solidFill>
                  <a:sysClr val="windowText" lastClr="000000"/>
                </a:solidFill>
              </a:rPr>
              <a:t>Floating Rate</a:t>
            </a:r>
          </a:p>
        </xdr:txBody>
      </xdr:sp>
      <xdr:cxnSp macro="">
        <xdr:nvCxnSpPr>
          <xdr:cNvPr id="437" name="Straight Arrow Connector 436">
            <a:extLst>
              <a:ext uri="{FF2B5EF4-FFF2-40B4-BE49-F238E27FC236}">
                <a16:creationId xmlns:a16="http://schemas.microsoft.com/office/drawing/2014/main" id="{070B4950-0F04-7E11-C499-AF2E2994CFDF}"/>
              </a:ext>
            </a:extLst>
          </xdr:cNvPr>
          <xdr:cNvCxnSpPr>
            <a:cxnSpLocks/>
            <a:stCxn id="427" idx="0"/>
            <a:endCxn id="428" idx="2"/>
          </xdr:cNvCxnSpPr>
        </xdr:nvCxnSpPr>
        <xdr:spPr>
          <a:xfrm>
            <a:off x="2587404" y="8830714"/>
            <a:ext cx="355309" cy="0"/>
          </a:xfrm>
          <a:prstGeom prst="straightConnector1">
            <a:avLst/>
          </a:prstGeom>
          <a:noFill/>
          <a:ln w="19050" cap="flat" cmpd="sng" algn="ctr">
            <a:solidFill>
              <a:srgbClr val="00B050"/>
            </a:solidFill>
            <a:prstDash val="solid"/>
            <a:miter lim="800000"/>
            <a:headEnd type="arrow"/>
            <a:tailEnd type="arrow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300671</xdr:colOff>
      <xdr:row>55</xdr:row>
      <xdr:rowOff>99464</xdr:rowOff>
    </xdr:from>
    <xdr:to>
      <xdr:col>7</xdr:col>
      <xdr:colOff>663820</xdr:colOff>
      <xdr:row>55</xdr:row>
      <xdr:rowOff>99464</xdr:rowOff>
    </xdr:to>
    <xdr:cxnSp macro="">
      <xdr:nvCxnSpPr>
        <xdr:cNvPr id="438" name="Straight Arrow Connector 437">
          <a:extLst>
            <a:ext uri="{FF2B5EF4-FFF2-40B4-BE49-F238E27FC236}">
              <a16:creationId xmlns:a16="http://schemas.microsoft.com/office/drawing/2014/main" id="{C35576DD-5175-A7B0-5A7B-996F8A141DAB}"/>
            </a:ext>
          </a:extLst>
        </xdr:cNvPr>
        <xdr:cNvCxnSpPr>
          <a:cxnSpLocks/>
          <a:stCxn id="430" idx="0"/>
          <a:endCxn id="431" idx="2"/>
        </xdr:cNvCxnSpPr>
      </xdr:nvCxnSpPr>
      <xdr:spPr>
        <a:xfrm>
          <a:off x="5231259" y="8317111"/>
          <a:ext cx="363149" cy="0"/>
        </a:xfrm>
        <a:prstGeom prst="straightConnector1">
          <a:avLst/>
        </a:prstGeom>
        <a:noFill/>
        <a:ln w="19050" cap="flat" cmpd="sng" algn="ctr">
          <a:solidFill>
            <a:srgbClr val="00B050"/>
          </a:solidFill>
          <a:prstDash val="solid"/>
          <a:miter lim="800000"/>
          <a:headEnd type="arrow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300671</xdr:colOff>
      <xdr:row>59</xdr:row>
      <xdr:rowOff>22682</xdr:rowOff>
    </xdr:from>
    <xdr:to>
      <xdr:col>7</xdr:col>
      <xdr:colOff>663820</xdr:colOff>
      <xdr:row>59</xdr:row>
      <xdr:rowOff>22682</xdr:rowOff>
    </xdr:to>
    <xdr:cxnSp macro="">
      <xdr:nvCxnSpPr>
        <xdr:cNvPr id="439" name="Straight Arrow Connector 438">
          <a:extLst>
            <a:ext uri="{FF2B5EF4-FFF2-40B4-BE49-F238E27FC236}">
              <a16:creationId xmlns:a16="http://schemas.microsoft.com/office/drawing/2014/main" id="{894D9E55-33CE-8965-D5A4-1F2E57E8E17B}"/>
            </a:ext>
          </a:extLst>
        </xdr:cNvPr>
        <xdr:cNvCxnSpPr>
          <a:cxnSpLocks/>
        </xdr:cNvCxnSpPr>
      </xdr:nvCxnSpPr>
      <xdr:spPr>
        <a:xfrm>
          <a:off x="5231259" y="8837976"/>
          <a:ext cx="363149" cy="0"/>
        </a:xfrm>
        <a:prstGeom prst="straightConnector1">
          <a:avLst/>
        </a:prstGeom>
        <a:noFill/>
        <a:ln w="19050" cap="flat" cmpd="sng" algn="ctr">
          <a:solidFill>
            <a:srgbClr val="00B050"/>
          </a:solidFill>
          <a:prstDash val="solid"/>
          <a:miter lim="800000"/>
          <a:headEnd type="arrow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205886</xdr:colOff>
      <xdr:row>56</xdr:row>
      <xdr:rowOff>53468</xdr:rowOff>
    </xdr:from>
    <xdr:to>
      <xdr:col>7</xdr:col>
      <xdr:colOff>765555</xdr:colOff>
      <xdr:row>58</xdr:row>
      <xdr:rowOff>52980</xdr:rowOff>
    </xdr:to>
    <xdr:cxnSp macro="">
      <xdr:nvCxnSpPr>
        <xdr:cNvPr id="440" name="Straight Arrow Connector 439">
          <a:extLst>
            <a:ext uri="{FF2B5EF4-FFF2-40B4-BE49-F238E27FC236}">
              <a16:creationId xmlns:a16="http://schemas.microsoft.com/office/drawing/2014/main" id="{3539E58A-34F8-44A1-34FA-F2DF6408A124}"/>
            </a:ext>
          </a:extLst>
        </xdr:cNvPr>
        <xdr:cNvCxnSpPr>
          <a:cxnSpLocks/>
        </xdr:cNvCxnSpPr>
      </xdr:nvCxnSpPr>
      <xdr:spPr>
        <a:xfrm>
          <a:off x="5136474" y="8420527"/>
          <a:ext cx="559669" cy="298335"/>
        </a:xfrm>
        <a:prstGeom prst="straightConnector1">
          <a:avLst/>
        </a:prstGeom>
        <a:noFill/>
        <a:ln w="19050" cap="flat" cmpd="sng" algn="ctr">
          <a:solidFill>
            <a:srgbClr val="00B050"/>
          </a:solidFill>
          <a:prstDash val="solid"/>
          <a:miter lim="800000"/>
          <a:headEnd type="arrow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194474</xdr:colOff>
      <xdr:row>56</xdr:row>
      <xdr:rowOff>73680</xdr:rowOff>
    </xdr:from>
    <xdr:to>
      <xdr:col>7</xdr:col>
      <xdr:colOff>758895</xdr:colOff>
      <xdr:row>58</xdr:row>
      <xdr:rowOff>54817</xdr:rowOff>
    </xdr:to>
    <xdr:cxnSp macro="">
      <xdr:nvCxnSpPr>
        <xdr:cNvPr id="441" name="Straight Arrow Connector 440">
          <a:extLst>
            <a:ext uri="{FF2B5EF4-FFF2-40B4-BE49-F238E27FC236}">
              <a16:creationId xmlns:a16="http://schemas.microsoft.com/office/drawing/2014/main" id="{18AE1220-9C8C-1F31-F4BC-7A7448DCA383}"/>
            </a:ext>
          </a:extLst>
        </xdr:cNvPr>
        <xdr:cNvCxnSpPr>
          <a:cxnSpLocks/>
        </xdr:cNvCxnSpPr>
      </xdr:nvCxnSpPr>
      <xdr:spPr>
        <a:xfrm flipV="1">
          <a:off x="5125062" y="8440739"/>
          <a:ext cx="564421" cy="279960"/>
        </a:xfrm>
        <a:prstGeom prst="straightConnector1">
          <a:avLst/>
        </a:prstGeom>
        <a:noFill/>
        <a:ln w="19050" cap="flat" cmpd="sng" algn="ctr">
          <a:solidFill>
            <a:srgbClr val="00B050"/>
          </a:solidFill>
          <a:prstDash val="solid"/>
          <a:miter lim="800000"/>
          <a:headEnd type="arrow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114150</xdr:colOff>
      <xdr:row>26</xdr:row>
      <xdr:rowOff>49641</xdr:rowOff>
    </xdr:from>
    <xdr:to>
      <xdr:col>4</xdr:col>
      <xdr:colOff>144676</xdr:colOff>
      <xdr:row>28</xdr:row>
      <xdr:rowOff>131809</xdr:rowOff>
    </xdr:to>
    <xdr:sp macro="" textlink="">
      <xdr:nvSpPr>
        <xdr:cNvPr id="11" name="Rectangle: Diagonal Corners Snipped 10">
          <a:extLst>
            <a:ext uri="{FF2B5EF4-FFF2-40B4-BE49-F238E27FC236}">
              <a16:creationId xmlns:a16="http://schemas.microsoft.com/office/drawing/2014/main" id="{F45349FF-EBD2-C85F-60B7-715938CC265D}"/>
            </a:ext>
          </a:extLst>
        </xdr:cNvPr>
        <xdr:cNvSpPr/>
      </xdr:nvSpPr>
      <xdr:spPr>
        <a:xfrm>
          <a:off x="1454000" y="4177141"/>
          <a:ext cx="989376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Nominal Rate</a:t>
          </a:r>
        </a:p>
      </xdr:txBody>
    </xdr:sp>
    <xdr:clientData/>
  </xdr:twoCellAnchor>
  <xdr:twoCellAnchor>
    <xdr:from>
      <xdr:col>4</xdr:col>
      <xdr:colOff>571789</xdr:colOff>
      <xdr:row>26</xdr:row>
      <xdr:rowOff>49641</xdr:rowOff>
    </xdr:from>
    <xdr:to>
      <xdr:col>5</xdr:col>
      <xdr:colOff>602315</xdr:colOff>
      <xdr:row>28</xdr:row>
      <xdr:rowOff>131809</xdr:rowOff>
    </xdr:to>
    <xdr:sp macro="" textlink="">
      <xdr:nvSpPr>
        <xdr:cNvPr id="12" name="Rectangle: Diagonal Corners Snipped 11">
          <a:extLst>
            <a:ext uri="{FF2B5EF4-FFF2-40B4-BE49-F238E27FC236}">
              <a16:creationId xmlns:a16="http://schemas.microsoft.com/office/drawing/2014/main" id="{49DCE3D9-6D24-D7AE-0DEC-7C92EA4DFD72}"/>
            </a:ext>
          </a:extLst>
        </xdr:cNvPr>
        <xdr:cNvSpPr/>
      </xdr:nvSpPr>
      <xdr:spPr>
        <a:xfrm>
          <a:off x="2870489" y="4177141"/>
          <a:ext cx="989376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Risk-Free Rate</a:t>
          </a:r>
        </a:p>
      </xdr:txBody>
    </xdr:sp>
    <xdr:clientData/>
  </xdr:twoCellAnchor>
  <xdr:twoCellAnchor>
    <xdr:from>
      <xdr:col>6</xdr:col>
      <xdr:colOff>166633</xdr:colOff>
      <xdr:row>26</xdr:row>
      <xdr:rowOff>49641</xdr:rowOff>
    </xdr:from>
    <xdr:to>
      <xdr:col>7</xdr:col>
      <xdr:colOff>197159</xdr:colOff>
      <xdr:row>28</xdr:row>
      <xdr:rowOff>131809</xdr:rowOff>
    </xdr:to>
    <xdr:sp macro="" textlink="">
      <xdr:nvSpPr>
        <xdr:cNvPr id="13" name="Rectangle: Diagonal Corners Snipped 12">
          <a:extLst>
            <a:ext uri="{FF2B5EF4-FFF2-40B4-BE49-F238E27FC236}">
              <a16:creationId xmlns:a16="http://schemas.microsoft.com/office/drawing/2014/main" id="{191A8958-19F4-6C8E-518C-81C80FFEAECF}"/>
            </a:ext>
          </a:extLst>
        </xdr:cNvPr>
        <xdr:cNvSpPr/>
      </xdr:nvSpPr>
      <xdr:spPr>
        <a:xfrm>
          <a:off x="4383033" y="4177141"/>
          <a:ext cx="989376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 i="0">
              <a:solidFill>
                <a:sysClr val="windowText" lastClr="000000"/>
              </a:solidFill>
            </a:rPr>
            <a:t>Business Risk</a:t>
          </a:r>
        </a:p>
      </xdr:txBody>
    </xdr:sp>
    <xdr:clientData/>
  </xdr:twoCellAnchor>
  <xdr:twoCellAnchor>
    <xdr:from>
      <xdr:col>4</xdr:col>
      <xdr:colOff>185710</xdr:colOff>
      <xdr:row>26</xdr:row>
      <xdr:rowOff>73587</xdr:rowOff>
    </xdr:from>
    <xdr:to>
      <xdr:col>4</xdr:col>
      <xdr:colOff>530755</xdr:colOff>
      <xdr:row>28</xdr:row>
      <xdr:rowOff>98524</xdr:rowOff>
    </xdr:to>
    <xdr:sp macro="" textlink="">
      <xdr:nvSpPr>
        <xdr:cNvPr id="14" name="Equals 13">
          <a:extLst>
            <a:ext uri="{FF2B5EF4-FFF2-40B4-BE49-F238E27FC236}">
              <a16:creationId xmlns:a16="http://schemas.microsoft.com/office/drawing/2014/main" id="{F8E02863-5866-8767-942F-0E461BC6EE78}"/>
            </a:ext>
          </a:extLst>
        </xdr:cNvPr>
        <xdr:cNvSpPr/>
      </xdr:nvSpPr>
      <xdr:spPr>
        <a:xfrm>
          <a:off x="2484410" y="4201087"/>
          <a:ext cx="345045" cy="342437"/>
        </a:xfrm>
        <a:prstGeom prst="mathEqual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662399</xdr:colOff>
      <xdr:row>26</xdr:row>
      <xdr:rowOff>49641</xdr:rowOff>
    </xdr:from>
    <xdr:to>
      <xdr:col>6</xdr:col>
      <xdr:colOff>105885</xdr:colOff>
      <xdr:row>28</xdr:row>
      <xdr:rowOff>131809</xdr:rowOff>
    </xdr:to>
    <xdr:sp macro="" textlink="">
      <xdr:nvSpPr>
        <xdr:cNvPr id="15" name="Plus Sign 14">
          <a:extLst>
            <a:ext uri="{FF2B5EF4-FFF2-40B4-BE49-F238E27FC236}">
              <a16:creationId xmlns:a16="http://schemas.microsoft.com/office/drawing/2014/main" id="{573493EB-0D95-7E11-E3B0-69E8E99AA0A0}"/>
            </a:ext>
          </a:extLst>
        </xdr:cNvPr>
        <xdr:cNvSpPr/>
      </xdr:nvSpPr>
      <xdr:spPr>
        <a:xfrm>
          <a:off x="3919949" y="4177141"/>
          <a:ext cx="402336" cy="399668"/>
        </a:xfrm>
        <a:prstGeom prst="mathPlus">
          <a:avLst/>
        </a:prstGeom>
        <a:solidFill>
          <a:srgbClr val="00B050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672890</xdr:colOff>
      <xdr:row>26</xdr:row>
      <xdr:rowOff>49641</xdr:rowOff>
    </xdr:from>
    <xdr:to>
      <xdr:col>8</xdr:col>
      <xdr:colOff>840045</xdr:colOff>
      <xdr:row>28</xdr:row>
      <xdr:rowOff>131809</xdr:rowOff>
    </xdr:to>
    <xdr:sp macro="" textlink="">
      <xdr:nvSpPr>
        <xdr:cNvPr id="17" name="Rectangle: Diagonal Corners Snipped 16">
          <a:extLst>
            <a:ext uri="{FF2B5EF4-FFF2-40B4-BE49-F238E27FC236}">
              <a16:creationId xmlns:a16="http://schemas.microsoft.com/office/drawing/2014/main" id="{BBBD2ED9-4CFA-1E10-B2D0-0FCF9550A450}"/>
            </a:ext>
          </a:extLst>
        </xdr:cNvPr>
        <xdr:cNvSpPr/>
      </xdr:nvSpPr>
      <xdr:spPr>
        <a:xfrm>
          <a:off x="5848140" y="4177141"/>
          <a:ext cx="1126005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 i="1" u="sng">
              <a:solidFill>
                <a:srgbClr val="FF0000"/>
              </a:solidFill>
            </a:rPr>
            <a:t>REALIZED</a:t>
          </a:r>
        </a:p>
        <a:p>
          <a:pPr algn="ctr"/>
          <a:r>
            <a:rPr lang="en-US" sz="1000" b="1">
              <a:solidFill>
                <a:sysClr val="windowText" lastClr="000000"/>
              </a:solidFill>
            </a:rPr>
            <a:t>Index Impact</a:t>
          </a:r>
        </a:p>
      </xdr:txBody>
    </xdr:sp>
    <xdr:clientData/>
  </xdr:twoCellAnchor>
  <xdr:twoCellAnchor>
    <xdr:from>
      <xdr:col>3</xdr:col>
      <xdr:colOff>879150</xdr:colOff>
      <xdr:row>31</xdr:row>
      <xdr:rowOff>13948</xdr:rowOff>
    </xdr:from>
    <xdr:to>
      <xdr:col>4</xdr:col>
      <xdr:colOff>909676</xdr:colOff>
      <xdr:row>33</xdr:row>
      <xdr:rowOff>86778</xdr:rowOff>
    </xdr:to>
    <xdr:sp macro="" textlink="">
      <xdr:nvSpPr>
        <xdr:cNvPr id="19" name="Rectangle: Diagonal Corners Snipped 18">
          <a:extLst>
            <a:ext uri="{FF2B5EF4-FFF2-40B4-BE49-F238E27FC236}">
              <a16:creationId xmlns:a16="http://schemas.microsoft.com/office/drawing/2014/main" id="{FE0C829C-5BA1-C156-E20B-38AFE1962895}"/>
            </a:ext>
          </a:extLst>
        </xdr:cNvPr>
        <xdr:cNvSpPr/>
      </xdr:nvSpPr>
      <xdr:spPr>
        <a:xfrm>
          <a:off x="2219000" y="4935198"/>
          <a:ext cx="989376" cy="390330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Real Rate</a:t>
          </a:r>
        </a:p>
      </xdr:txBody>
    </xdr:sp>
    <xdr:clientData/>
  </xdr:twoCellAnchor>
  <xdr:twoCellAnchor>
    <xdr:from>
      <xdr:col>5</xdr:col>
      <xdr:colOff>370299</xdr:colOff>
      <xdr:row>31</xdr:row>
      <xdr:rowOff>13948</xdr:rowOff>
    </xdr:from>
    <xdr:to>
      <xdr:col>6</xdr:col>
      <xdr:colOff>400826</xdr:colOff>
      <xdr:row>33</xdr:row>
      <xdr:rowOff>86778</xdr:rowOff>
    </xdr:to>
    <xdr:sp macro="" textlink="">
      <xdr:nvSpPr>
        <xdr:cNvPr id="20" name="Rectangle: Diagonal Corners Snipped 19">
          <a:extLst>
            <a:ext uri="{FF2B5EF4-FFF2-40B4-BE49-F238E27FC236}">
              <a16:creationId xmlns:a16="http://schemas.microsoft.com/office/drawing/2014/main" id="{87FAAD58-4D60-C1F0-C895-D1878299AE6C}"/>
            </a:ext>
          </a:extLst>
        </xdr:cNvPr>
        <xdr:cNvSpPr/>
      </xdr:nvSpPr>
      <xdr:spPr>
        <a:xfrm>
          <a:off x="3627849" y="4935198"/>
          <a:ext cx="989377" cy="390330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Risk-Free</a:t>
          </a:r>
          <a:r>
            <a:rPr lang="en-US" sz="1000" b="1" baseline="0">
              <a:solidFill>
                <a:sysClr val="windowText" lastClr="000000"/>
              </a:solidFill>
            </a:rPr>
            <a:t> Rate</a:t>
          </a:r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946890</xdr:colOff>
      <xdr:row>31</xdr:row>
      <xdr:rowOff>37894</xdr:rowOff>
    </xdr:from>
    <xdr:to>
      <xdr:col>5</xdr:col>
      <xdr:colOff>333085</xdr:colOff>
      <xdr:row>33</xdr:row>
      <xdr:rowOff>62832</xdr:rowOff>
    </xdr:to>
    <xdr:sp macro="" textlink="">
      <xdr:nvSpPr>
        <xdr:cNvPr id="21" name="Equals 20">
          <a:extLst>
            <a:ext uri="{FF2B5EF4-FFF2-40B4-BE49-F238E27FC236}">
              <a16:creationId xmlns:a16="http://schemas.microsoft.com/office/drawing/2014/main" id="{6F056F5C-F05E-FB82-EE17-239884A29557}"/>
            </a:ext>
          </a:extLst>
        </xdr:cNvPr>
        <xdr:cNvSpPr/>
      </xdr:nvSpPr>
      <xdr:spPr>
        <a:xfrm>
          <a:off x="3245590" y="4959144"/>
          <a:ext cx="345045" cy="342438"/>
        </a:xfrm>
        <a:prstGeom prst="mathEqual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916353</xdr:colOff>
      <xdr:row>31</xdr:row>
      <xdr:rowOff>13948</xdr:rowOff>
    </xdr:from>
    <xdr:to>
      <xdr:col>7</xdr:col>
      <xdr:colOff>945055</xdr:colOff>
      <xdr:row>33</xdr:row>
      <xdr:rowOff>86778</xdr:rowOff>
    </xdr:to>
    <xdr:sp macro="" textlink="">
      <xdr:nvSpPr>
        <xdr:cNvPr id="22" name="Rectangle: Diagonal Corners Snipped 21">
          <a:extLst>
            <a:ext uri="{FF2B5EF4-FFF2-40B4-BE49-F238E27FC236}">
              <a16:creationId xmlns:a16="http://schemas.microsoft.com/office/drawing/2014/main" id="{0DC2A12D-78D5-59A6-54C1-DDB006A0949D}"/>
            </a:ext>
          </a:extLst>
        </xdr:cNvPr>
        <xdr:cNvSpPr/>
      </xdr:nvSpPr>
      <xdr:spPr>
        <a:xfrm>
          <a:off x="5132753" y="4935198"/>
          <a:ext cx="987552" cy="390330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 u="none">
              <a:solidFill>
                <a:sysClr val="windowText" lastClr="000000"/>
              </a:solidFill>
            </a:rPr>
            <a:t>Business</a:t>
          </a:r>
          <a:r>
            <a:rPr lang="en-US" sz="1000" b="1" u="none" baseline="0">
              <a:solidFill>
                <a:sysClr val="windowText" lastClr="000000"/>
              </a:solidFill>
            </a:rPr>
            <a:t> Risk</a:t>
          </a:r>
          <a:endParaRPr lang="en-US" sz="1000" b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438040</xdr:colOff>
      <xdr:row>31</xdr:row>
      <xdr:rowOff>17891</xdr:rowOff>
    </xdr:from>
    <xdr:to>
      <xdr:col>6</xdr:col>
      <xdr:colOff>879140</xdr:colOff>
      <xdr:row>33</xdr:row>
      <xdr:rowOff>100059</xdr:rowOff>
    </xdr:to>
    <xdr:sp macro="" textlink="">
      <xdr:nvSpPr>
        <xdr:cNvPr id="24" name="Plus Sign 23">
          <a:extLst>
            <a:ext uri="{FF2B5EF4-FFF2-40B4-BE49-F238E27FC236}">
              <a16:creationId xmlns:a16="http://schemas.microsoft.com/office/drawing/2014/main" id="{398E2BF6-2658-2292-C09B-05EC3DE0A828}"/>
            </a:ext>
          </a:extLst>
        </xdr:cNvPr>
        <xdr:cNvSpPr/>
      </xdr:nvSpPr>
      <xdr:spPr>
        <a:xfrm>
          <a:off x="4654440" y="4939141"/>
          <a:ext cx="441100" cy="399668"/>
        </a:xfrm>
        <a:prstGeom prst="mathPlus">
          <a:avLst/>
        </a:prstGeom>
        <a:solidFill>
          <a:srgbClr val="00B050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224249</xdr:colOff>
      <xdr:row>26</xdr:row>
      <xdr:rowOff>49641</xdr:rowOff>
    </xdr:from>
    <xdr:to>
      <xdr:col>7</xdr:col>
      <xdr:colOff>626585</xdr:colOff>
      <xdr:row>28</xdr:row>
      <xdr:rowOff>131809</xdr:rowOff>
    </xdr:to>
    <xdr:sp macro="" textlink="">
      <xdr:nvSpPr>
        <xdr:cNvPr id="30" name="Plus Sign 29">
          <a:extLst>
            <a:ext uri="{FF2B5EF4-FFF2-40B4-BE49-F238E27FC236}">
              <a16:creationId xmlns:a16="http://schemas.microsoft.com/office/drawing/2014/main" id="{6091E6C1-A971-4617-4A53-A60D72D60A3E}"/>
            </a:ext>
          </a:extLst>
        </xdr:cNvPr>
        <xdr:cNvSpPr/>
      </xdr:nvSpPr>
      <xdr:spPr>
        <a:xfrm>
          <a:off x="5399499" y="4177141"/>
          <a:ext cx="402336" cy="399668"/>
        </a:xfrm>
        <a:prstGeom prst="mathPlus">
          <a:avLst/>
        </a:prstGeom>
        <a:solidFill>
          <a:srgbClr val="00B050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114150</xdr:colOff>
      <xdr:row>17</xdr:row>
      <xdr:rowOff>100441</xdr:rowOff>
    </xdr:from>
    <xdr:to>
      <xdr:col>4</xdr:col>
      <xdr:colOff>144676</xdr:colOff>
      <xdr:row>20</xdr:row>
      <xdr:rowOff>23859</xdr:rowOff>
    </xdr:to>
    <xdr:sp macro="" textlink="">
      <xdr:nvSpPr>
        <xdr:cNvPr id="2" name="Rectangle: Diagonal Corners Snipped 1">
          <a:extLst>
            <a:ext uri="{FF2B5EF4-FFF2-40B4-BE49-F238E27FC236}">
              <a16:creationId xmlns:a16="http://schemas.microsoft.com/office/drawing/2014/main" id="{4D8FE902-6BED-1199-2733-5B5E3B6D9216}"/>
            </a:ext>
          </a:extLst>
        </xdr:cNvPr>
        <xdr:cNvSpPr/>
      </xdr:nvSpPr>
      <xdr:spPr>
        <a:xfrm>
          <a:off x="1454000" y="2799191"/>
          <a:ext cx="989376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Nominal Rate</a:t>
          </a:r>
        </a:p>
      </xdr:txBody>
    </xdr:sp>
    <xdr:clientData/>
  </xdr:twoCellAnchor>
  <xdr:twoCellAnchor>
    <xdr:from>
      <xdr:col>4</xdr:col>
      <xdr:colOff>571789</xdr:colOff>
      <xdr:row>17</xdr:row>
      <xdr:rowOff>100441</xdr:rowOff>
    </xdr:from>
    <xdr:to>
      <xdr:col>5</xdr:col>
      <xdr:colOff>602315</xdr:colOff>
      <xdr:row>20</xdr:row>
      <xdr:rowOff>23859</xdr:rowOff>
    </xdr:to>
    <xdr:sp macro="" textlink="">
      <xdr:nvSpPr>
        <xdr:cNvPr id="3" name="Rectangle: Diagonal Corners Snipped 2">
          <a:extLst>
            <a:ext uri="{FF2B5EF4-FFF2-40B4-BE49-F238E27FC236}">
              <a16:creationId xmlns:a16="http://schemas.microsoft.com/office/drawing/2014/main" id="{1BF0E76F-C06F-487B-6183-52FD39D08988}"/>
            </a:ext>
          </a:extLst>
        </xdr:cNvPr>
        <xdr:cNvSpPr/>
      </xdr:nvSpPr>
      <xdr:spPr>
        <a:xfrm>
          <a:off x="2870489" y="2799191"/>
          <a:ext cx="989376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>
              <a:solidFill>
                <a:sysClr val="windowText" lastClr="000000"/>
              </a:solidFill>
            </a:rPr>
            <a:t>Risk-Free Rate</a:t>
          </a:r>
        </a:p>
      </xdr:txBody>
    </xdr:sp>
    <xdr:clientData/>
  </xdr:twoCellAnchor>
  <xdr:twoCellAnchor>
    <xdr:from>
      <xdr:col>6</xdr:col>
      <xdr:colOff>166633</xdr:colOff>
      <xdr:row>17</xdr:row>
      <xdr:rowOff>100441</xdr:rowOff>
    </xdr:from>
    <xdr:to>
      <xdr:col>7</xdr:col>
      <xdr:colOff>197159</xdr:colOff>
      <xdr:row>20</xdr:row>
      <xdr:rowOff>23859</xdr:rowOff>
    </xdr:to>
    <xdr:sp macro="" textlink="">
      <xdr:nvSpPr>
        <xdr:cNvPr id="4" name="Rectangle: Diagonal Corners Snipped 3">
          <a:extLst>
            <a:ext uri="{FF2B5EF4-FFF2-40B4-BE49-F238E27FC236}">
              <a16:creationId xmlns:a16="http://schemas.microsoft.com/office/drawing/2014/main" id="{9A8E5C3F-EE36-8EA1-BDC7-C60E059DA730}"/>
            </a:ext>
          </a:extLst>
        </xdr:cNvPr>
        <xdr:cNvSpPr/>
      </xdr:nvSpPr>
      <xdr:spPr>
        <a:xfrm>
          <a:off x="4383033" y="2799191"/>
          <a:ext cx="989376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 i="0">
              <a:solidFill>
                <a:sysClr val="windowText" lastClr="000000"/>
              </a:solidFill>
            </a:rPr>
            <a:t>Business Risk</a:t>
          </a:r>
        </a:p>
      </xdr:txBody>
    </xdr:sp>
    <xdr:clientData/>
  </xdr:twoCellAnchor>
  <xdr:twoCellAnchor>
    <xdr:from>
      <xdr:col>4</xdr:col>
      <xdr:colOff>185710</xdr:colOff>
      <xdr:row>17</xdr:row>
      <xdr:rowOff>124387</xdr:rowOff>
    </xdr:from>
    <xdr:to>
      <xdr:col>4</xdr:col>
      <xdr:colOff>530755</xdr:colOff>
      <xdr:row>19</xdr:row>
      <xdr:rowOff>149324</xdr:rowOff>
    </xdr:to>
    <xdr:sp macro="" textlink="">
      <xdr:nvSpPr>
        <xdr:cNvPr id="5" name="Equals 4">
          <a:extLst>
            <a:ext uri="{FF2B5EF4-FFF2-40B4-BE49-F238E27FC236}">
              <a16:creationId xmlns:a16="http://schemas.microsoft.com/office/drawing/2014/main" id="{8A299241-784A-7D73-DDFB-4D9A508A4851}"/>
            </a:ext>
          </a:extLst>
        </xdr:cNvPr>
        <xdr:cNvSpPr/>
      </xdr:nvSpPr>
      <xdr:spPr>
        <a:xfrm>
          <a:off x="2484410" y="2823137"/>
          <a:ext cx="345045" cy="342437"/>
        </a:xfrm>
        <a:prstGeom prst="mathEqual">
          <a:avLst/>
        </a:prstGeom>
        <a:solidFill>
          <a:srgbClr val="E9E6DF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662399</xdr:colOff>
      <xdr:row>17</xdr:row>
      <xdr:rowOff>100441</xdr:rowOff>
    </xdr:from>
    <xdr:to>
      <xdr:col>6</xdr:col>
      <xdr:colOff>105885</xdr:colOff>
      <xdr:row>20</xdr:row>
      <xdr:rowOff>23859</xdr:rowOff>
    </xdr:to>
    <xdr:sp macro="" textlink="">
      <xdr:nvSpPr>
        <xdr:cNvPr id="6" name="Plus Sign 5">
          <a:extLst>
            <a:ext uri="{FF2B5EF4-FFF2-40B4-BE49-F238E27FC236}">
              <a16:creationId xmlns:a16="http://schemas.microsoft.com/office/drawing/2014/main" id="{D26FEE86-B32E-A029-6BCE-4959128A14DE}"/>
            </a:ext>
          </a:extLst>
        </xdr:cNvPr>
        <xdr:cNvSpPr/>
      </xdr:nvSpPr>
      <xdr:spPr>
        <a:xfrm>
          <a:off x="3919949" y="2799191"/>
          <a:ext cx="402336" cy="399668"/>
        </a:xfrm>
        <a:prstGeom prst="mathPlus">
          <a:avLst/>
        </a:prstGeom>
        <a:solidFill>
          <a:srgbClr val="00B050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672890</xdr:colOff>
      <xdr:row>17</xdr:row>
      <xdr:rowOff>100441</xdr:rowOff>
    </xdr:from>
    <xdr:to>
      <xdr:col>8</xdr:col>
      <xdr:colOff>840045</xdr:colOff>
      <xdr:row>20</xdr:row>
      <xdr:rowOff>23859</xdr:rowOff>
    </xdr:to>
    <xdr:sp macro="" textlink="">
      <xdr:nvSpPr>
        <xdr:cNvPr id="7" name="Rectangle: Diagonal Corners Snipped 6">
          <a:extLst>
            <a:ext uri="{FF2B5EF4-FFF2-40B4-BE49-F238E27FC236}">
              <a16:creationId xmlns:a16="http://schemas.microsoft.com/office/drawing/2014/main" id="{634B375E-7FDD-1BC8-2B49-D18F356E71E6}"/>
            </a:ext>
          </a:extLst>
        </xdr:cNvPr>
        <xdr:cNvSpPr/>
      </xdr:nvSpPr>
      <xdr:spPr>
        <a:xfrm>
          <a:off x="5848140" y="2799191"/>
          <a:ext cx="1126005" cy="399668"/>
        </a:xfrm>
        <a:prstGeom prst="snip2DiagRect">
          <a:avLst>
            <a:gd name="adj1" fmla="val 50000"/>
            <a:gd name="adj2" fmla="val 5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r>
            <a:rPr lang="en-US" sz="1000" b="1" i="1" u="sng">
              <a:solidFill>
                <a:srgbClr val="FF0000"/>
              </a:solidFill>
            </a:rPr>
            <a:t>PROJECTED</a:t>
          </a:r>
        </a:p>
        <a:p>
          <a:pPr algn="ctr"/>
          <a:r>
            <a:rPr lang="en-US" sz="1000" b="1">
              <a:solidFill>
                <a:sysClr val="windowText" lastClr="000000"/>
              </a:solidFill>
            </a:rPr>
            <a:t>Index Impact</a:t>
          </a:r>
        </a:p>
      </xdr:txBody>
    </xdr:sp>
    <xdr:clientData/>
  </xdr:twoCellAnchor>
  <xdr:twoCellAnchor>
    <xdr:from>
      <xdr:col>7</xdr:col>
      <xdr:colOff>224249</xdr:colOff>
      <xdr:row>17</xdr:row>
      <xdr:rowOff>100441</xdr:rowOff>
    </xdr:from>
    <xdr:to>
      <xdr:col>7</xdr:col>
      <xdr:colOff>626585</xdr:colOff>
      <xdr:row>20</xdr:row>
      <xdr:rowOff>23859</xdr:rowOff>
    </xdr:to>
    <xdr:sp macro="" textlink="">
      <xdr:nvSpPr>
        <xdr:cNvPr id="8" name="Plus Sign 7">
          <a:extLst>
            <a:ext uri="{FF2B5EF4-FFF2-40B4-BE49-F238E27FC236}">
              <a16:creationId xmlns:a16="http://schemas.microsoft.com/office/drawing/2014/main" id="{494D50ED-F7B8-19B6-2D55-62CDAE7AEB0B}"/>
            </a:ext>
          </a:extLst>
        </xdr:cNvPr>
        <xdr:cNvSpPr/>
      </xdr:nvSpPr>
      <xdr:spPr>
        <a:xfrm>
          <a:off x="5399499" y="2799191"/>
          <a:ext cx="402336" cy="399668"/>
        </a:xfrm>
        <a:prstGeom prst="mathPlus">
          <a:avLst/>
        </a:prstGeom>
        <a:solidFill>
          <a:srgbClr val="00B050"/>
        </a:solidFill>
        <a:ln w="12700" cap="flat" cmpd="sng" algn="ctr">
          <a:solidFill>
            <a:srgbClr val="E9E6DF">
              <a:shade val="15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Tenorite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</xdr:colOff>
      <xdr:row>2</xdr:row>
      <xdr:rowOff>39385</xdr:rowOff>
    </xdr:from>
    <xdr:to>
      <xdr:col>11</xdr:col>
      <xdr:colOff>1700</xdr:colOff>
      <xdr:row>8</xdr:row>
      <xdr:rowOff>3174</xdr:rowOff>
    </xdr:to>
    <xdr:sp macro="" textlink="">
      <xdr:nvSpPr>
        <xdr:cNvPr id="10" name="Rectangle: Diagonal Corners Snipped 9">
          <a:extLst>
            <a:ext uri="{FF2B5EF4-FFF2-40B4-BE49-F238E27FC236}">
              <a16:creationId xmlns:a16="http://schemas.microsoft.com/office/drawing/2014/main" id="{A323B5ED-E06C-DD48-F18C-CBCC8C503F68}"/>
            </a:ext>
          </a:extLst>
        </xdr:cNvPr>
        <xdr:cNvSpPr/>
      </xdr:nvSpPr>
      <xdr:spPr>
        <a:xfrm rot="10800000" flipV="1">
          <a:off x="368847" y="344185"/>
          <a:ext cx="7125853" cy="878189"/>
        </a:xfrm>
        <a:prstGeom prst="snip2DiagRect">
          <a:avLst>
            <a:gd name="adj1" fmla="val 0"/>
            <a:gd name="adj2" fmla="val 34582"/>
          </a:avLst>
        </a:prstGeom>
        <a:solidFill>
          <a:srgbClr val="9DC3E6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274320" tIns="0" rIns="0" bIns="0" rtlCol="0" anchor="ctr" anchorCtr="0"/>
        <a:lstStyle/>
        <a:p>
          <a:pPr algn="l"/>
          <a:r>
            <a:rPr lang="en-US" sz="1800" b="1" cap="all" baseline="0">
              <a:solidFill>
                <a:sysClr val="windowText" lastClr="000000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Real Return Methodologies </a:t>
          </a:r>
          <a:r>
            <a:rPr lang="en-US" sz="1800" b="1" i="1" cap="all" baseline="0">
              <a:solidFill>
                <a:sysClr val="windowText" lastClr="000000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2025</a:t>
          </a:r>
          <a:br>
            <a:rPr lang="en-US" sz="1800" cap="all" baseline="0">
              <a:solidFill>
                <a:sysClr val="windowText" lastClr="000000"/>
              </a:solidFill>
              <a:effectLst/>
              <a:latin typeface="Tenorite" panose="00000500000000000000" pitchFamily="2" charset="0"/>
              <a:ea typeface="+mn-ea"/>
              <a:cs typeface="+mn-cs"/>
            </a:rPr>
          </a:br>
          <a:r>
            <a:rPr lang="en-US" sz="1800" i="1" cap="all" baseline="0">
              <a:solidFill>
                <a:sysClr val="windowText" lastClr="000000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MODEL FRAMEWORK</a:t>
          </a:r>
          <a:endParaRPr lang="en-US" sz="1800" i="1">
            <a:solidFill>
              <a:sysClr val="windowText" lastClr="000000"/>
            </a:solidFill>
            <a:latin typeface="Tenorite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D Securities">
  <a:themeElements>
    <a:clrScheme name="TD Colours - Wholesale">
      <a:dk1>
        <a:sysClr val="windowText" lastClr="000000"/>
      </a:dk1>
      <a:lt1>
        <a:sysClr val="window" lastClr="FFFFFF"/>
      </a:lt1>
      <a:dk2>
        <a:srgbClr val="101815"/>
      </a:dk2>
      <a:lt2>
        <a:srgbClr val="E0EBE7"/>
      </a:lt2>
      <a:accent1>
        <a:srgbClr val="163D22"/>
      </a:accent1>
      <a:accent2>
        <a:srgbClr val="00B624"/>
      </a:accent2>
      <a:accent3>
        <a:srgbClr val="B8CFC7"/>
      </a:accent3>
      <a:accent4>
        <a:srgbClr val="F2BF30"/>
      </a:accent4>
      <a:accent5>
        <a:srgbClr val="3459D0"/>
      </a:accent5>
      <a:accent6>
        <a:srgbClr val="BE2C2C"/>
      </a:accent6>
      <a:hlink>
        <a:srgbClr val="3459D0"/>
      </a:hlink>
      <a:folHlink>
        <a:srgbClr val="800080"/>
      </a:folHlink>
    </a:clrScheme>
    <a:fontScheme name="Office">
      <a:maj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TD Green 1">
      <a:srgbClr val="101815"/>
    </a:custClr>
    <a:custClr name="TD Green 2">
      <a:srgbClr val="163D22"/>
    </a:custClr>
    <a:custClr name="TD Green 3">
      <a:srgbClr val="4F7567"/>
    </a:custClr>
    <a:custClr name="TD Green 4">
      <a:srgbClr val="72A18F"/>
    </a:custClr>
    <a:custClr name="TD Green 5">
      <a:srgbClr val="B9D0C7"/>
    </a:custClr>
    <a:custClr name="TD Green 6">
      <a:srgbClr val="D4E2DD"/>
    </a:custClr>
    <a:custClr name="TD Green 7">
      <a:srgbClr val="E0EBE7"/>
    </a:custClr>
    <a:custClr name="TD Green 8">
      <a:srgbClr val="F1F5F4"/>
    </a:custClr>
    <a:custClr name="TD Gold 1">
      <a:srgbClr val="F2BF30"/>
    </a:custClr>
    <a:custClr name="TD Gold 2">
      <a:srgbClr val="FCF2D6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677D-4D8A-4627-8333-C8B5E8829C82}">
  <sheetPr>
    <tabColor theme="1"/>
  </sheetPr>
  <dimension ref="A1:H20"/>
  <sheetViews>
    <sheetView showGridLines="0" tabSelected="1" view="pageBreakPreview" zoomScaleNormal="100" zoomScaleSheetLayoutView="100" workbookViewId="0"/>
  </sheetViews>
  <sheetFormatPr defaultColWidth="0" defaultRowHeight="0" customHeight="1" zeroHeight="1" x14ac:dyDescent="0.25"/>
  <cols>
    <col min="1" max="1" width="2.7265625" style="13" customWidth="1"/>
    <col min="2" max="7" width="15.6328125" style="13" customWidth="1"/>
    <col min="8" max="8" width="2.7265625" style="13" customWidth="1"/>
    <col min="9" max="16384" width="0" style="13" hidden="1"/>
  </cols>
  <sheetData>
    <row r="1" spans="1:8" ht="12.65" customHeight="1" x14ac:dyDescent="0.25">
      <c r="A1" s="154"/>
    </row>
    <row r="2" spans="1:8" ht="12.65" customHeight="1" x14ac:dyDescent="0.25"/>
    <row r="3" spans="1:8" ht="12.65" customHeight="1" x14ac:dyDescent="0.25"/>
    <row r="4" spans="1:8" ht="12.65" customHeight="1" x14ac:dyDescent="0.25"/>
    <row r="5" spans="1:8" ht="12.65" customHeight="1" x14ac:dyDescent="0.25"/>
    <row r="6" spans="1:8" ht="12.65" customHeight="1" x14ac:dyDescent="0.25"/>
    <row r="7" spans="1:8" ht="12.65" customHeight="1" x14ac:dyDescent="0.3">
      <c r="B7" s="20"/>
    </row>
    <row r="8" spans="1:8" ht="12.65" customHeight="1" x14ac:dyDescent="0.3">
      <c r="B8" s="15"/>
      <c r="C8" s="16"/>
      <c r="D8" s="16"/>
      <c r="E8" s="16"/>
      <c r="F8" s="16"/>
      <c r="G8" s="16"/>
      <c r="H8" s="16"/>
    </row>
    <row r="9" spans="1:8" ht="12.65" customHeight="1" x14ac:dyDescent="0.3">
      <c r="B9" s="29" t="s">
        <v>59</v>
      </c>
      <c r="C9" s="16"/>
      <c r="D9" s="16"/>
      <c r="E9" s="16"/>
      <c r="F9" s="16"/>
      <c r="G9" s="16"/>
      <c r="H9" s="16"/>
    </row>
    <row r="10" spans="1:8" ht="12.65" customHeight="1" x14ac:dyDescent="0.3">
      <c r="B10" s="15"/>
      <c r="C10" s="16"/>
      <c r="D10" s="16"/>
      <c r="E10" s="16"/>
      <c r="F10" s="16"/>
      <c r="G10" s="16"/>
      <c r="H10" s="16"/>
    </row>
    <row r="11" spans="1:8" ht="12.65" customHeight="1" x14ac:dyDescent="0.3">
      <c r="B11" s="15"/>
      <c r="C11" s="16"/>
      <c r="D11" s="16"/>
      <c r="E11" s="16"/>
      <c r="F11" s="16"/>
      <c r="G11" s="16"/>
      <c r="H11" s="16"/>
    </row>
    <row r="12" spans="1:8" ht="12.65" customHeight="1" x14ac:dyDescent="0.3">
      <c r="B12" s="15"/>
      <c r="C12" s="16"/>
      <c r="D12" s="16"/>
      <c r="E12" s="16"/>
      <c r="F12" s="16"/>
      <c r="G12" s="16"/>
      <c r="H12" s="16"/>
    </row>
    <row r="13" spans="1:8" ht="12.65" customHeight="1" x14ac:dyDescent="0.3">
      <c r="B13" s="15"/>
      <c r="C13" s="16"/>
      <c r="D13" s="16"/>
      <c r="E13" s="16"/>
      <c r="F13" s="16"/>
      <c r="G13" s="16"/>
      <c r="H13" s="16"/>
    </row>
    <row r="14" spans="1:8" ht="12.65" customHeight="1" x14ac:dyDescent="0.3">
      <c r="B14" s="15"/>
      <c r="C14" s="16"/>
      <c r="D14" s="16"/>
      <c r="E14" s="16"/>
      <c r="F14" s="16"/>
      <c r="G14" s="16"/>
      <c r="H14" s="16"/>
    </row>
    <row r="15" spans="1:8" ht="12.65" customHeight="1" x14ac:dyDescent="0.3">
      <c r="B15" s="15"/>
      <c r="C15" s="16"/>
      <c r="D15" s="16"/>
      <c r="E15" s="16"/>
      <c r="F15" s="16"/>
      <c r="G15" s="16"/>
      <c r="H15" s="16"/>
    </row>
    <row r="16" spans="1:8" ht="12.65" customHeight="1" x14ac:dyDescent="0.3">
      <c r="B16" s="15"/>
      <c r="C16" s="16"/>
      <c r="D16" s="16"/>
      <c r="E16" s="16"/>
      <c r="F16" s="16"/>
      <c r="G16" s="16"/>
      <c r="H16" s="16"/>
    </row>
    <row r="17" spans="2:8" ht="12.65" customHeight="1" x14ac:dyDescent="0.3">
      <c r="B17" s="15"/>
      <c r="C17" s="16"/>
      <c r="D17" s="16"/>
      <c r="E17" s="16"/>
      <c r="F17" s="16"/>
      <c r="G17" s="16"/>
      <c r="H17" s="16"/>
    </row>
    <row r="18" spans="2:8" ht="12.65" customHeight="1" x14ac:dyDescent="0.3">
      <c r="B18" s="15"/>
      <c r="C18" s="16"/>
      <c r="D18" s="16"/>
      <c r="E18" s="16"/>
      <c r="F18" s="16"/>
      <c r="G18" s="16"/>
      <c r="H18" s="16"/>
    </row>
    <row r="19" spans="2:8" ht="12.65" customHeight="1" x14ac:dyDescent="0.3">
      <c r="B19" s="15"/>
      <c r="C19" s="16"/>
      <c r="D19" s="16"/>
      <c r="E19" s="16"/>
      <c r="F19" s="16"/>
      <c r="G19" s="16"/>
      <c r="H19" s="16"/>
    </row>
    <row r="20" spans="2:8" ht="12.65" hidden="1" customHeight="1" x14ac:dyDescent="0.3">
      <c r="B20" s="15"/>
      <c r="C20" s="16"/>
      <c r="D20" s="16"/>
      <c r="E20" s="16"/>
      <c r="F20" s="16"/>
      <c r="G20" s="16"/>
      <c r="H20" s="16"/>
    </row>
  </sheetData>
  <sheetProtection algorithmName="SHA-512" hashValue="W+QF4PSEenUZYYgGBO+5N/Mu/dizw4mYLZhquYQ+Nl1wuTl0LakDY+nWJGwfcglWgnq07TEbQJfxFiayNVggcw==" saltValue="fV4io/nQRMK7GWK1cvoJE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7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E5ED1-0887-454B-BDD3-0F2AA78F9E60}">
  <sheetPr>
    <tabColor theme="8" tint="-0.249977111117893"/>
  </sheetPr>
  <dimension ref="A1:L98"/>
  <sheetViews>
    <sheetView showGridLines="0" view="pageBreakPreview" zoomScaleNormal="100" zoomScaleSheetLayoutView="100" workbookViewId="0"/>
  </sheetViews>
  <sheetFormatPr defaultColWidth="0" defaultRowHeight="0" customHeight="1" zeroHeight="1" x14ac:dyDescent="0.25"/>
  <cols>
    <col min="1" max="2" width="2.7265625" style="13" customWidth="1"/>
    <col min="3" max="9" width="13.7265625" style="13" customWidth="1"/>
    <col min="10" max="12" width="2.7265625" style="13" customWidth="1"/>
    <col min="13" max="16384" width="0" style="13" hidden="1"/>
  </cols>
  <sheetData>
    <row r="1" spans="1:12" ht="12.65" customHeight="1" x14ac:dyDescent="0.25">
      <c r="A1" s="154"/>
    </row>
    <row r="2" spans="1:12" ht="12.65" customHeight="1" x14ac:dyDescent="0.25"/>
    <row r="3" spans="1:12" ht="12.65" customHeight="1" x14ac:dyDescent="0.25"/>
    <row r="4" spans="1:12" ht="12.65" customHeight="1" x14ac:dyDescent="0.25"/>
    <row r="5" spans="1:12" ht="12.65" customHeight="1" x14ac:dyDescent="0.25"/>
    <row r="6" spans="1:12" ht="12.65" customHeight="1" x14ac:dyDescent="0.25"/>
    <row r="7" spans="1:12" ht="12.65" customHeight="1" x14ac:dyDescent="0.3">
      <c r="B7" s="20"/>
    </row>
    <row r="8" spans="1:12" ht="12.65" customHeight="1" x14ac:dyDescent="0.3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2.65" customHeight="1" x14ac:dyDescent="0.3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2.65" customHeight="1" x14ac:dyDescent="0.3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2.65" customHeight="1" x14ac:dyDescent="0.3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2.65" customHeight="1" x14ac:dyDescent="0.3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2.65" customHeight="1" x14ac:dyDescent="0.3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12.65" customHeight="1" x14ac:dyDescent="0.3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2.65" customHeight="1" x14ac:dyDescent="0.3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12.65" customHeight="1" x14ac:dyDescent="0.3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ht="12.65" customHeight="1" x14ac:dyDescent="0.3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ht="12.65" customHeight="1" x14ac:dyDescent="0.3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ht="12.65" customHeight="1" x14ac:dyDescent="0.3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2:12" ht="12.65" customHeight="1" x14ac:dyDescent="0.3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 ht="12.65" customHeight="1" x14ac:dyDescent="0.3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2:12" ht="12.65" customHeight="1" x14ac:dyDescent="0.3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2:12" ht="12.65" customHeight="1" x14ac:dyDescent="0.3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2:12" ht="12.65" customHeight="1" x14ac:dyDescent="0.3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2" ht="12.65" customHeight="1" x14ac:dyDescent="0.3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2:12" ht="12.65" customHeight="1" x14ac:dyDescent="0.3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2" ht="12.65" customHeight="1" x14ac:dyDescent="0.3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2:12" ht="12.65" customHeight="1" x14ac:dyDescent="0.3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2:12" ht="12.65" customHeight="1" x14ac:dyDescent="0.3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2:12" ht="12.65" customHeight="1" x14ac:dyDescent="0.3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2:12" ht="12.65" customHeight="1" x14ac:dyDescent="0.3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ht="12.65" customHeight="1" x14ac:dyDescent="0.3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ht="12.65" customHeight="1" x14ac:dyDescent="0.3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2.65" customHeight="1" x14ac:dyDescent="0.3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12.65" customHeight="1" x14ac:dyDescent="0.3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ht="12.65" customHeight="1" x14ac:dyDescent="0.3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ht="12.65" customHeight="1" x14ac:dyDescent="0.3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2.65" customHeight="1" x14ac:dyDescent="0.3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ht="12.65" customHeight="1" x14ac:dyDescent="0.3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2:12" ht="12.65" customHeight="1" x14ac:dyDescent="0.3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2:12" ht="12.65" customHeight="1" x14ac:dyDescent="0.3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2:12" ht="12.65" customHeight="1" x14ac:dyDescent="0.3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2:12" ht="12.65" customHeight="1" x14ac:dyDescent="0.3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2:12" ht="12.65" customHeight="1" x14ac:dyDescent="0.3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2:12" ht="12.65" customHeight="1" x14ac:dyDescent="0.3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2:12" ht="12.65" customHeight="1" x14ac:dyDescent="0.3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2:12" ht="12.65" customHeight="1" x14ac:dyDescent="0.3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2:12" ht="12.65" customHeight="1" x14ac:dyDescent="0.3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2:12" ht="12.65" customHeight="1" x14ac:dyDescent="0.3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2:12" ht="12.65" customHeight="1" x14ac:dyDescent="0.3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2:12" ht="12.65" customHeight="1" x14ac:dyDescent="0.3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2:12" ht="12.65" customHeight="1" x14ac:dyDescent="0.3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2:12" ht="12.65" customHeight="1" x14ac:dyDescent="0.3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2:12" ht="12.65" customHeight="1" x14ac:dyDescent="0.3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2:12" ht="12.65" customHeight="1" x14ac:dyDescent="0.3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2:12" ht="12.65" customHeight="1" x14ac:dyDescent="0.3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2:12" ht="12.65" customHeight="1" x14ac:dyDescent="0.3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2:12" ht="12.65" customHeight="1" x14ac:dyDescent="0.3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2:12" ht="12.65" customHeight="1" x14ac:dyDescent="0.3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2:12" ht="12.65" customHeight="1" x14ac:dyDescent="0.3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2:12" ht="12.65" customHeight="1" x14ac:dyDescent="0.3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2:12" ht="12.65" customHeight="1" x14ac:dyDescent="0.3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2:12" ht="12.65" customHeight="1" x14ac:dyDescent="0.3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2:12" ht="2.15" hidden="1" customHeight="1" x14ac:dyDescent="0.25"/>
    <row r="65" ht="2.15" hidden="1" customHeight="1" x14ac:dyDescent="0.25"/>
    <row r="66" ht="2.15" hidden="1" customHeight="1" x14ac:dyDescent="0.25"/>
    <row r="67" ht="2.15" hidden="1" customHeight="1" x14ac:dyDescent="0.25"/>
    <row r="68" ht="2.15" hidden="1" customHeight="1" x14ac:dyDescent="0.25"/>
    <row r="69" ht="2.15" hidden="1" customHeight="1" x14ac:dyDescent="0.25"/>
    <row r="70" ht="2.15" hidden="1" customHeight="1" x14ac:dyDescent="0.25"/>
    <row r="71" ht="2.15" hidden="1" customHeight="1" x14ac:dyDescent="0.25"/>
    <row r="72" ht="2.15" hidden="1" customHeight="1" x14ac:dyDescent="0.25"/>
    <row r="73" ht="2.15" hidden="1" customHeight="1" x14ac:dyDescent="0.25"/>
    <row r="74" ht="2.15" hidden="1" customHeight="1" x14ac:dyDescent="0.25"/>
    <row r="75" ht="2.15" hidden="1" customHeight="1" x14ac:dyDescent="0.25"/>
    <row r="76" ht="2.15" hidden="1" customHeight="1" x14ac:dyDescent="0.25"/>
    <row r="77" ht="2.15" hidden="1" customHeight="1" x14ac:dyDescent="0.25"/>
    <row r="78" ht="2.15" hidden="1" customHeight="1" x14ac:dyDescent="0.25"/>
    <row r="79" ht="2.15" hidden="1" customHeight="1" x14ac:dyDescent="0.25"/>
    <row r="80" ht="2.15" hidden="1" customHeight="1" x14ac:dyDescent="0.25"/>
    <row r="81" ht="2.15" hidden="1" customHeight="1" x14ac:dyDescent="0.25"/>
    <row r="82" ht="2.15" hidden="1" customHeight="1" x14ac:dyDescent="0.25"/>
    <row r="83" ht="2.15" hidden="1" customHeight="1" x14ac:dyDescent="0.25"/>
    <row r="84" ht="2.15" hidden="1" customHeight="1" x14ac:dyDescent="0.25"/>
    <row r="85" ht="2.15" hidden="1" customHeight="1" x14ac:dyDescent="0.25"/>
    <row r="86" ht="2.15" hidden="1" customHeight="1" x14ac:dyDescent="0.25"/>
    <row r="87" ht="2.15" hidden="1" customHeight="1" x14ac:dyDescent="0.25"/>
    <row r="88" ht="2.15" hidden="1" customHeight="1" x14ac:dyDescent="0.25"/>
    <row r="89" ht="2.15" hidden="1" customHeight="1" x14ac:dyDescent="0.25"/>
    <row r="90" ht="2.15" hidden="1" customHeight="1" x14ac:dyDescent="0.25"/>
    <row r="91" ht="2.15" hidden="1" customHeight="1" x14ac:dyDescent="0.25"/>
    <row r="92" ht="2.15" hidden="1" customHeight="1" x14ac:dyDescent="0.25"/>
    <row r="93" ht="2.15" hidden="1" customHeight="1" x14ac:dyDescent="0.25"/>
    <row r="94" ht="2.15" hidden="1" customHeight="1" x14ac:dyDescent="0.25"/>
    <row r="95" ht="2.15" hidden="1" customHeight="1" x14ac:dyDescent="0.25"/>
    <row r="96" ht="2.15" hidden="1" customHeight="1" x14ac:dyDescent="0.25"/>
    <row r="97" ht="2.15" hidden="1" customHeight="1" x14ac:dyDescent="0.25"/>
    <row r="98" ht="2.15" hidden="1" customHeight="1" x14ac:dyDescent="0.25"/>
  </sheetData>
  <sheetProtection algorithmName="SHA-512" hashValue="B1aQmFoXGgwer3zVJq4LA9pjoaehEY+F+7cMN2To5z4VldjAOiMmlZqQ/vNzlwbCCVFkT0a/WrpZKe25kIZCXA==" saltValue="PZrU1RecpX7pvdnXy6sXC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74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32692-6FBC-4BB9-814C-1DD6F7D7D76D}">
  <sheetPr>
    <tabColor rgb="FF9DC3E6"/>
  </sheetPr>
  <dimension ref="A1:M43"/>
  <sheetViews>
    <sheetView showGridLines="0" view="pageBreakPreview" zoomScaleNormal="100" zoomScaleSheetLayoutView="100" workbookViewId="0"/>
  </sheetViews>
  <sheetFormatPr defaultColWidth="0" defaultRowHeight="12.5" zeroHeight="1" x14ac:dyDescent="0.25"/>
  <cols>
    <col min="1" max="3" width="2.7265625" style="13" customWidth="1"/>
    <col min="4" max="4" width="3.6328125" style="13" customWidth="1"/>
    <col min="5" max="11" width="14.453125" style="13" customWidth="1"/>
    <col min="12" max="13" width="2.7265625" style="13" customWidth="1"/>
    <col min="14" max="16384" width="0" style="13" hidden="1"/>
  </cols>
  <sheetData>
    <row r="1" spans="1:13" ht="12.65" customHeight="1" x14ac:dyDescent="0.25">
      <c r="A1" s="154"/>
    </row>
    <row r="2" spans="1:13" ht="12.65" customHeight="1" x14ac:dyDescent="0.25"/>
    <row r="3" spans="1:13" ht="12.65" customHeight="1" x14ac:dyDescent="0.25"/>
    <row r="4" spans="1:13" ht="12.65" customHeight="1" x14ac:dyDescent="0.25"/>
    <row r="5" spans="1:13" ht="12.65" customHeight="1" x14ac:dyDescent="0.25"/>
    <row r="6" spans="1:13" ht="12.65" customHeight="1" x14ac:dyDescent="0.25"/>
    <row r="7" spans="1:13" ht="12.65" customHeight="1" x14ac:dyDescent="0.25"/>
    <row r="8" spans="1:13" ht="12.65" customHeight="1" x14ac:dyDescent="0.25"/>
    <row r="9" spans="1:13" ht="12.65" customHeight="1" x14ac:dyDescent="0.3">
      <c r="C9" s="30" t="s">
        <v>59</v>
      </c>
    </row>
    <row r="10" spans="1:13" ht="12.65" customHeight="1" x14ac:dyDescent="0.25"/>
    <row r="11" spans="1:13" ht="12.65" customHeight="1" thickBot="1" x14ac:dyDescent="0.35">
      <c r="C11" s="21" t="s">
        <v>58</v>
      </c>
      <c r="D11" s="21"/>
      <c r="E11" s="21"/>
      <c r="F11" s="22"/>
      <c r="G11" s="22"/>
      <c r="H11" s="22"/>
      <c r="I11" s="22"/>
      <c r="J11" s="22"/>
      <c r="K11" s="22"/>
    </row>
    <row r="12" spans="1:13" ht="5.15" customHeight="1" x14ac:dyDescent="0.25">
      <c r="C12" s="14"/>
      <c r="D12" s="14"/>
    </row>
    <row r="13" spans="1:13" ht="12.65" customHeight="1" x14ac:dyDescent="0.3">
      <c r="C13" s="156" t="s">
        <v>36</v>
      </c>
      <c r="D13" s="15" t="s">
        <v>56</v>
      </c>
      <c r="E13" s="15"/>
      <c r="F13" s="16"/>
      <c r="G13" s="16"/>
      <c r="H13" s="16"/>
      <c r="I13" s="16"/>
      <c r="J13" s="16"/>
      <c r="K13" s="16"/>
      <c r="L13" s="16"/>
      <c r="M13" s="16"/>
    </row>
    <row r="14" spans="1:13" ht="12.65" customHeight="1" x14ac:dyDescent="0.3">
      <c r="C14" s="156" t="s">
        <v>36</v>
      </c>
      <c r="D14" s="15" t="s">
        <v>52</v>
      </c>
      <c r="E14" s="15"/>
      <c r="F14" s="16"/>
      <c r="G14" s="16"/>
      <c r="H14" s="16"/>
      <c r="I14" s="16"/>
      <c r="J14" s="16"/>
      <c r="K14" s="16"/>
      <c r="L14" s="16"/>
      <c r="M14" s="16"/>
    </row>
    <row r="15" spans="1:13" ht="12.65" customHeight="1" x14ac:dyDescent="0.3">
      <c r="C15" s="156"/>
      <c r="D15" s="27" t="s">
        <v>43</v>
      </c>
      <c r="E15" s="26" t="s">
        <v>57</v>
      </c>
      <c r="F15" s="16"/>
      <c r="G15" s="16"/>
      <c r="H15" s="16"/>
      <c r="I15" s="16"/>
      <c r="J15" s="16"/>
      <c r="K15" s="16"/>
      <c r="L15" s="16"/>
      <c r="M15" s="16"/>
    </row>
    <row r="16" spans="1:13" ht="12.65" customHeight="1" x14ac:dyDescent="0.3">
      <c r="C16" s="156" t="s">
        <v>36</v>
      </c>
      <c r="D16" s="15" t="s">
        <v>42</v>
      </c>
      <c r="E16" s="15"/>
      <c r="F16" s="16"/>
      <c r="G16" s="16"/>
      <c r="H16" s="16"/>
      <c r="I16" s="16"/>
      <c r="J16" s="16"/>
      <c r="K16" s="16"/>
      <c r="L16" s="16"/>
      <c r="M16" s="16"/>
    </row>
    <row r="17" spans="3:13" ht="12.65" customHeight="1" x14ac:dyDescent="0.3">
      <c r="C17" s="156"/>
      <c r="D17" s="27" t="s">
        <v>43</v>
      </c>
      <c r="E17" s="26" t="s">
        <v>54</v>
      </c>
      <c r="F17" s="16"/>
      <c r="G17" s="16"/>
      <c r="H17" s="16"/>
      <c r="I17" s="16"/>
      <c r="J17" s="16"/>
      <c r="K17" s="16"/>
      <c r="L17" s="16"/>
      <c r="M17" s="16"/>
    </row>
    <row r="18" spans="3:13" ht="12.65" customHeight="1" x14ac:dyDescent="0.3">
      <c r="C18" s="156" t="s">
        <v>36</v>
      </c>
      <c r="D18" s="15" t="s">
        <v>55</v>
      </c>
      <c r="E18" s="15"/>
      <c r="F18" s="16"/>
      <c r="G18" s="16"/>
      <c r="H18" s="16"/>
      <c r="I18" s="16"/>
      <c r="J18" s="16"/>
      <c r="K18" s="16"/>
      <c r="L18" s="16"/>
      <c r="M18" s="16"/>
    </row>
    <row r="19" spans="3:13" ht="12.65" customHeight="1" x14ac:dyDescent="0.3">
      <c r="C19" s="156" t="s">
        <v>36</v>
      </c>
      <c r="D19" s="15" t="s">
        <v>53</v>
      </c>
      <c r="E19" s="15"/>
      <c r="F19" s="16"/>
      <c r="G19" s="16"/>
      <c r="H19" s="16"/>
      <c r="I19" s="16"/>
      <c r="J19" s="16"/>
      <c r="K19" s="16"/>
      <c r="L19" s="16"/>
      <c r="M19" s="16"/>
    </row>
    <row r="20" spans="3:13" ht="12.65" customHeight="1" x14ac:dyDescent="0.3"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6"/>
    </row>
    <row r="21" spans="3:13" ht="12.65" customHeight="1" thickBot="1" x14ac:dyDescent="0.35">
      <c r="C21" s="23" t="s">
        <v>51</v>
      </c>
      <c r="D21" s="23"/>
      <c r="E21" s="24"/>
      <c r="F21" s="25"/>
      <c r="G21" s="25"/>
      <c r="H21" s="25"/>
      <c r="I21" s="25"/>
      <c r="J21" s="25"/>
      <c r="K21" s="25"/>
      <c r="L21" s="16"/>
      <c r="M21" s="16"/>
    </row>
    <row r="22" spans="3:13" ht="5.15" customHeight="1" thickBot="1" x14ac:dyDescent="0.3">
      <c r="C22" s="14"/>
      <c r="D22" s="14"/>
    </row>
    <row r="23" spans="3:13" ht="12.65" customHeight="1" thickBot="1" x14ac:dyDescent="0.35">
      <c r="C23" s="156" t="s">
        <v>36</v>
      </c>
      <c r="D23" s="18" t="s">
        <v>50</v>
      </c>
      <c r="E23" s="15"/>
      <c r="F23" s="16"/>
      <c r="G23" s="12"/>
      <c r="H23" s="16"/>
      <c r="I23" s="16"/>
      <c r="J23" s="16"/>
      <c r="K23" s="16"/>
      <c r="L23" s="16"/>
      <c r="M23" s="16"/>
    </row>
    <row r="24" spans="3:13" ht="12.65" customHeight="1" x14ac:dyDescent="0.3">
      <c r="C24" s="156"/>
      <c r="D24" s="27" t="s">
        <v>43</v>
      </c>
      <c r="E24" s="26" t="s">
        <v>48</v>
      </c>
      <c r="F24" s="16"/>
      <c r="G24" s="16"/>
      <c r="H24" s="16"/>
      <c r="I24" s="16"/>
      <c r="J24" s="16"/>
      <c r="K24" s="16"/>
      <c r="L24" s="16"/>
      <c r="M24" s="16"/>
    </row>
    <row r="25" spans="3:13" ht="12.65" customHeight="1" x14ac:dyDescent="0.3">
      <c r="C25" s="156" t="s">
        <v>36</v>
      </c>
      <c r="D25" s="15" t="s">
        <v>69</v>
      </c>
      <c r="E25" s="15"/>
      <c r="F25" s="16"/>
      <c r="G25" s="16"/>
      <c r="H25" s="16"/>
      <c r="I25" s="16"/>
      <c r="J25" s="16"/>
      <c r="K25" s="16"/>
      <c r="L25" s="16"/>
      <c r="M25" s="16"/>
    </row>
    <row r="26" spans="3:13" ht="12.65" customHeight="1" x14ac:dyDescent="0.3">
      <c r="C26" s="156"/>
      <c r="D26" s="27" t="s">
        <v>43</v>
      </c>
      <c r="E26" s="26" t="s">
        <v>49</v>
      </c>
      <c r="F26" s="16"/>
      <c r="G26" s="16"/>
      <c r="H26" s="16"/>
      <c r="I26" s="16"/>
      <c r="J26" s="16"/>
      <c r="K26" s="16"/>
      <c r="L26" s="16"/>
      <c r="M26" s="16"/>
    </row>
    <row r="27" spans="3:13" ht="12.65" customHeight="1" x14ac:dyDescent="0.3">
      <c r="C27" s="156" t="s">
        <v>36</v>
      </c>
      <c r="D27" s="15" t="s">
        <v>70</v>
      </c>
      <c r="E27" s="15"/>
      <c r="F27" s="16"/>
      <c r="G27" s="16"/>
      <c r="H27" s="16"/>
      <c r="I27" s="16"/>
      <c r="J27" s="16"/>
      <c r="K27" s="16"/>
      <c r="L27" s="16"/>
      <c r="M27" s="16"/>
    </row>
    <row r="28" spans="3:13" ht="12.65" customHeight="1" x14ac:dyDescent="0.3">
      <c r="C28" s="156" t="s">
        <v>36</v>
      </c>
      <c r="D28" s="15" t="s">
        <v>71</v>
      </c>
      <c r="E28" s="15"/>
      <c r="F28" s="16"/>
      <c r="G28" s="16"/>
      <c r="H28" s="16"/>
      <c r="I28" s="16"/>
      <c r="J28" s="16"/>
      <c r="K28" s="16"/>
      <c r="L28" s="16"/>
      <c r="M28" s="16"/>
    </row>
    <row r="29" spans="3:13" ht="12.65" customHeight="1" x14ac:dyDescent="0.3">
      <c r="C29" s="156" t="s">
        <v>36</v>
      </c>
      <c r="D29" s="15" t="s">
        <v>72</v>
      </c>
      <c r="E29" s="15"/>
      <c r="F29" s="16"/>
      <c r="G29" s="16"/>
      <c r="H29" s="16"/>
      <c r="I29" s="16"/>
      <c r="J29" s="16"/>
      <c r="K29" s="16"/>
      <c r="L29" s="16"/>
      <c r="M29" s="16"/>
    </row>
    <row r="30" spans="3:13" ht="12.65" customHeight="1" x14ac:dyDescent="0.3">
      <c r="C30" s="156"/>
      <c r="D30" s="27" t="s">
        <v>43</v>
      </c>
      <c r="E30" s="26" t="s">
        <v>11</v>
      </c>
      <c r="F30" s="16"/>
      <c r="G30" s="16"/>
      <c r="H30" s="16"/>
      <c r="I30" s="16"/>
      <c r="J30" s="16"/>
      <c r="K30" s="16"/>
      <c r="L30" s="16"/>
      <c r="M30" s="16"/>
    </row>
    <row r="31" spans="3:13" ht="12.65" customHeight="1" x14ac:dyDescent="0.3">
      <c r="C31" s="156"/>
      <c r="D31" s="27" t="s">
        <v>43</v>
      </c>
      <c r="E31" s="26" t="s">
        <v>18</v>
      </c>
      <c r="F31" s="16"/>
      <c r="G31" s="16"/>
      <c r="H31" s="16"/>
      <c r="I31" s="16"/>
      <c r="J31" s="16"/>
      <c r="K31" s="16"/>
      <c r="L31" s="16"/>
      <c r="M31" s="16"/>
    </row>
    <row r="32" spans="3:13" ht="12.65" customHeight="1" x14ac:dyDescent="0.3">
      <c r="C32" s="156"/>
      <c r="D32" s="27" t="s">
        <v>43</v>
      </c>
      <c r="E32" s="26" t="s">
        <v>19</v>
      </c>
      <c r="F32" s="16"/>
      <c r="G32" s="16"/>
      <c r="H32" s="16"/>
      <c r="I32" s="16"/>
      <c r="J32" s="16"/>
      <c r="K32" s="16"/>
      <c r="L32" s="16"/>
      <c r="M32" s="16"/>
    </row>
    <row r="33" spans="3:13" ht="12.65" customHeight="1" x14ac:dyDescent="0.3">
      <c r="C33" s="156" t="s">
        <v>36</v>
      </c>
      <c r="D33" s="18" t="s">
        <v>73</v>
      </c>
      <c r="E33" s="15"/>
      <c r="F33" s="16"/>
      <c r="G33" s="16"/>
      <c r="H33" s="16"/>
      <c r="I33" s="16"/>
      <c r="J33" s="16"/>
      <c r="K33" s="16"/>
      <c r="L33" s="16"/>
      <c r="M33" s="16"/>
    </row>
    <row r="34" spans="3:13" ht="12.65" customHeight="1" x14ac:dyDescent="0.3">
      <c r="C34" s="156" t="s">
        <v>36</v>
      </c>
      <c r="D34" s="18" t="s">
        <v>61</v>
      </c>
      <c r="E34" s="15"/>
      <c r="F34" s="16"/>
      <c r="G34" s="16"/>
      <c r="H34" s="16"/>
      <c r="I34" s="16"/>
      <c r="J34" s="16"/>
      <c r="K34" s="16"/>
      <c r="L34" s="16"/>
      <c r="M34" s="16"/>
    </row>
    <row r="35" spans="3:13" ht="12.65" customHeight="1" x14ac:dyDescent="0.3">
      <c r="C35" s="156" t="s">
        <v>36</v>
      </c>
      <c r="D35" s="18" t="s">
        <v>60</v>
      </c>
      <c r="E35" s="15"/>
      <c r="F35" s="16"/>
      <c r="G35" s="16"/>
      <c r="H35" s="16"/>
      <c r="I35" s="16"/>
      <c r="J35" s="16"/>
      <c r="K35" s="16"/>
      <c r="L35" s="16"/>
      <c r="M35" s="16"/>
    </row>
    <row r="36" spans="3:13" ht="12.65" customHeight="1" x14ac:dyDescent="0.3">
      <c r="C36" s="156"/>
      <c r="D36" s="18"/>
      <c r="E36" s="15"/>
      <c r="F36" s="16"/>
      <c r="G36" s="16"/>
      <c r="H36" s="16"/>
      <c r="I36" s="16"/>
      <c r="J36" s="16"/>
      <c r="K36" s="16"/>
      <c r="L36" s="16"/>
      <c r="M36" s="16"/>
    </row>
    <row r="37" spans="3:13" ht="12.65" customHeight="1" x14ac:dyDescent="0.3">
      <c r="C37" s="156" t="s">
        <v>36</v>
      </c>
      <c r="D37" s="18" t="s">
        <v>76</v>
      </c>
      <c r="E37" s="15"/>
      <c r="F37" s="16"/>
      <c r="G37" s="16"/>
      <c r="H37" s="16"/>
      <c r="I37" s="16"/>
      <c r="J37" s="16"/>
      <c r="K37" s="16"/>
      <c r="L37" s="16"/>
      <c r="M37" s="16"/>
    </row>
    <row r="38" spans="3:13" ht="12.65" customHeight="1" x14ac:dyDescent="0.3">
      <c r="C38" s="157"/>
      <c r="D38" s="27" t="s">
        <v>43</v>
      </c>
      <c r="E38" s="26" t="s">
        <v>47</v>
      </c>
      <c r="F38" s="16"/>
      <c r="G38" s="16"/>
      <c r="H38" s="16"/>
      <c r="I38" s="16"/>
      <c r="J38" s="16"/>
      <c r="K38" s="16"/>
      <c r="L38" s="16"/>
      <c r="M38" s="16"/>
    </row>
    <row r="39" spans="3:13" ht="12.65" customHeight="1" x14ac:dyDescent="0.3">
      <c r="C39" s="157"/>
      <c r="D39" s="27" t="s">
        <v>43</v>
      </c>
      <c r="E39" s="26" t="s">
        <v>44</v>
      </c>
      <c r="F39" s="16"/>
      <c r="G39" s="16"/>
      <c r="H39" s="16"/>
      <c r="I39" s="16"/>
      <c r="J39" s="16"/>
      <c r="K39" s="16"/>
      <c r="L39" s="16"/>
      <c r="M39" s="16"/>
    </row>
    <row r="40" spans="3:13" ht="12.65" customHeight="1" x14ac:dyDescent="0.3">
      <c r="C40" s="157"/>
      <c r="D40" s="27" t="s">
        <v>43</v>
      </c>
      <c r="E40" s="26" t="s">
        <v>45</v>
      </c>
      <c r="F40" s="16"/>
      <c r="G40" s="16"/>
      <c r="H40" s="16"/>
      <c r="I40" s="16"/>
      <c r="J40" s="16"/>
      <c r="K40" s="16"/>
      <c r="L40" s="16"/>
      <c r="M40" s="16"/>
    </row>
    <row r="41" spans="3:13" ht="12.65" customHeight="1" x14ac:dyDescent="0.3">
      <c r="C41" s="157"/>
      <c r="D41" s="27" t="s">
        <v>43</v>
      </c>
      <c r="E41" s="26" t="s">
        <v>46</v>
      </c>
      <c r="F41" s="16"/>
      <c r="G41" s="16"/>
      <c r="H41" s="16"/>
      <c r="I41" s="16"/>
      <c r="J41" s="16"/>
      <c r="K41" s="16"/>
      <c r="L41" s="16"/>
      <c r="M41" s="16"/>
    </row>
    <row r="42" spans="3:13" ht="12.65" customHeight="1" x14ac:dyDescent="0.3">
      <c r="C42" s="157"/>
      <c r="D42" s="17"/>
      <c r="E42" s="15"/>
      <c r="F42" s="16"/>
      <c r="G42" s="16"/>
      <c r="H42" s="16"/>
      <c r="I42" s="16"/>
      <c r="J42" s="16"/>
      <c r="K42" s="16"/>
      <c r="L42" s="16"/>
      <c r="M42" s="16"/>
    </row>
    <row r="43" spans="3:13" x14ac:dyDescent="0.25">
      <c r="C43" s="158"/>
    </row>
  </sheetData>
  <sheetProtection algorithmName="SHA-512" hashValue="gVGBEgoQg+uUv4J3xK/lnjp8xfW68xPdPOJVmcE0PZWNyy9O+4YdMfVsvz3EQi3eVtEzXHfomKiNGzEcc/uGtQ==" saltValue="K4kBKxZT2KfZ9bL6udcsU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7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BD19-A4B0-4B48-A883-A612449CAC29}">
  <sheetPr>
    <tabColor rgb="FF9DC3E6"/>
    <pageSetUpPr fitToPage="1"/>
  </sheetPr>
  <dimension ref="A1:Z120"/>
  <sheetViews>
    <sheetView showGridLines="0" view="pageBreakPreview" zoomScaleNormal="100" zoomScaleSheetLayoutView="100" workbookViewId="0"/>
  </sheetViews>
  <sheetFormatPr defaultColWidth="0" defaultRowHeight="13" zeroHeight="1" x14ac:dyDescent="0.3"/>
  <cols>
    <col min="1" max="2" width="2.7265625" style="1" customWidth="1"/>
    <col min="3" max="3" width="7.81640625" style="57" customWidth="1"/>
    <col min="4" max="4" width="13.6328125" style="32" customWidth="1"/>
    <col min="5" max="16" width="14.6328125" style="32" customWidth="1"/>
    <col min="17" max="18" width="2.7265625" style="1" customWidth="1"/>
    <col min="19" max="19" width="12.54296875" style="1" hidden="1" customWidth="1"/>
    <col min="20" max="21" width="15.81640625" style="1" hidden="1" customWidth="1"/>
    <col min="22" max="16384" width="0" style="1" hidden="1"/>
  </cols>
  <sheetData>
    <row r="1" spans="1:26" x14ac:dyDescent="0.3">
      <c r="A1" s="28"/>
    </row>
    <row r="2" spans="1:26" ht="12" customHeight="1" thickBot="1" x14ac:dyDescent="0.35"/>
    <row r="3" spans="1:26" customFormat="1" ht="23.5" thickBot="1" x14ac:dyDescent="0.55000000000000004">
      <c r="C3" s="58" t="s">
        <v>68</v>
      </c>
      <c r="D3" s="59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S3" s="10"/>
      <c r="T3" s="10"/>
      <c r="U3" s="10"/>
      <c r="V3" s="10"/>
      <c r="W3" s="10"/>
      <c r="X3" s="10"/>
      <c r="Y3" s="10"/>
      <c r="Z3" s="11"/>
    </row>
    <row r="4" spans="1:26" ht="12" customHeight="1" x14ac:dyDescent="0.3">
      <c r="C4" s="31" t="s">
        <v>59</v>
      </c>
    </row>
    <row r="5" spans="1:26" ht="12" customHeight="1" thickBot="1" x14ac:dyDescent="0.35"/>
    <row r="6" spans="1:26" ht="13.5" thickBot="1" x14ac:dyDescent="0.35">
      <c r="D6" s="60"/>
      <c r="E6" s="35"/>
      <c r="F6" s="35"/>
      <c r="G6" s="35"/>
      <c r="H6" s="35"/>
      <c r="I6" s="35"/>
      <c r="J6" s="35"/>
      <c r="K6" s="36"/>
    </row>
    <row r="7" spans="1:26" ht="16" thickBot="1" x14ac:dyDescent="0.4">
      <c r="D7" s="61"/>
      <c r="E7" s="70" t="str">
        <f>"RRM vs. a Fixed Rate Nominal Loan: "&amp;F11&amp;" Yr. Fully Amortizing Note with Annual Payments"</f>
        <v>RRM vs. a Fixed Rate Nominal Loan: 20 Yr. Fully Amortizing Note with Annual Payments</v>
      </c>
      <c r="F7" s="68"/>
      <c r="G7" s="68"/>
      <c r="H7" s="68"/>
      <c r="I7" s="68"/>
      <c r="J7" s="69"/>
      <c r="K7" s="37"/>
      <c r="R7" s="2"/>
      <c r="S7" s="2"/>
    </row>
    <row r="8" spans="1:26" ht="16" thickBot="1" x14ac:dyDescent="0.4">
      <c r="D8" s="61"/>
      <c r="E8" s="38"/>
      <c r="F8" s="38"/>
      <c r="G8" s="38"/>
      <c r="H8" s="38"/>
      <c r="I8" s="38"/>
      <c r="J8" s="38"/>
      <c r="K8" s="39"/>
      <c r="R8" s="2"/>
      <c r="S8" s="2"/>
    </row>
    <row r="9" spans="1:26" ht="13.5" thickBot="1" x14ac:dyDescent="0.35">
      <c r="D9" s="62"/>
      <c r="E9" s="71" t="s">
        <v>1</v>
      </c>
      <c r="F9" s="72">
        <v>2005</v>
      </c>
      <c r="G9" s="71" t="s">
        <v>9</v>
      </c>
      <c r="H9" s="169" t="s">
        <v>17</v>
      </c>
      <c r="I9" s="170"/>
      <c r="J9" s="171"/>
      <c r="K9" s="40"/>
    </row>
    <row r="10" spans="1:26" ht="13.5" thickBot="1" x14ac:dyDescent="0.35">
      <c r="D10" s="62"/>
      <c r="E10" s="71" t="s">
        <v>3</v>
      </c>
      <c r="F10" s="73">
        <f>F9+F11</f>
        <v>2025</v>
      </c>
      <c r="G10" s="71" t="s">
        <v>21</v>
      </c>
      <c r="H10" s="169" t="s">
        <v>77</v>
      </c>
      <c r="I10" s="170"/>
      <c r="J10" s="171"/>
      <c r="K10" s="40"/>
    </row>
    <row r="11" spans="1:26" ht="13.5" thickBot="1" x14ac:dyDescent="0.35">
      <c r="D11" s="62"/>
      <c r="E11" s="71" t="s">
        <v>2</v>
      </c>
      <c r="F11" s="74">
        <v>20</v>
      </c>
      <c r="G11" s="71" t="s">
        <v>23</v>
      </c>
      <c r="H11" s="172">
        <v>1000</v>
      </c>
      <c r="I11" s="173"/>
      <c r="J11" s="174"/>
      <c r="K11" s="40"/>
    </row>
    <row r="12" spans="1:26" ht="13.5" thickBot="1" x14ac:dyDescent="0.35">
      <c r="D12" s="61"/>
      <c r="E12" s="75"/>
      <c r="F12" s="75"/>
      <c r="G12" s="75"/>
      <c r="H12" s="75"/>
      <c r="I12" s="75"/>
      <c r="J12" s="75"/>
      <c r="K12" s="40"/>
    </row>
    <row r="13" spans="1:26" ht="16" thickBot="1" x14ac:dyDescent="0.4">
      <c r="D13" s="61"/>
      <c r="E13" s="76" t="s">
        <v>31</v>
      </c>
      <c r="F13" s="77"/>
      <c r="G13" s="78"/>
      <c r="H13" s="76" t="s">
        <v>32</v>
      </c>
      <c r="I13" s="76"/>
      <c r="J13" s="78"/>
      <c r="K13" s="39"/>
      <c r="R13" s="2"/>
      <c r="S13" s="2"/>
    </row>
    <row r="14" spans="1:26" ht="16" thickBot="1" x14ac:dyDescent="0.4">
      <c r="D14" s="61"/>
      <c r="E14" s="71" t="s">
        <v>23</v>
      </c>
      <c r="F14" s="79">
        <f>$H$11</f>
        <v>1000</v>
      </c>
      <c r="G14" s="78"/>
      <c r="H14" s="71" t="s">
        <v>23</v>
      </c>
      <c r="I14" s="79">
        <f>H11</f>
        <v>1000</v>
      </c>
      <c r="J14" s="78"/>
      <c r="K14" s="39"/>
      <c r="R14" s="2"/>
      <c r="S14" s="2"/>
    </row>
    <row r="15" spans="1:26" ht="16" thickBot="1" x14ac:dyDescent="0.4">
      <c r="D15" s="61"/>
      <c r="E15" s="71" t="s">
        <v>62</v>
      </c>
      <c r="F15" s="80">
        <v>0.02</v>
      </c>
      <c r="G15" s="78"/>
      <c r="H15" s="71" t="s">
        <v>29</v>
      </c>
      <c r="I15" s="80">
        <v>0.06</v>
      </c>
      <c r="J15" s="78"/>
      <c r="K15" s="39"/>
      <c r="R15" s="2"/>
      <c r="S15" s="2"/>
    </row>
    <row r="16" spans="1:26" ht="16" thickBot="1" x14ac:dyDescent="0.4">
      <c r="D16" s="63"/>
      <c r="E16" s="41"/>
      <c r="F16" s="41"/>
      <c r="G16" s="41"/>
      <c r="H16" s="41"/>
      <c r="I16" s="41"/>
      <c r="J16" s="41"/>
      <c r="K16" s="42"/>
      <c r="R16" s="2"/>
      <c r="S16" s="2"/>
    </row>
    <row r="17" spans="3:21" ht="16" thickBot="1" x14ac:dyDescent="0.4">
      <c r="D17" s="64"/>
      <c r="Q17" s="2"/>
      <c r="R17" s="2"/>
      <c r="S17" s="2"/>
    </row>
    <row r="18" spans="3:21" ht="16" thickBot="1" x14ac:dyDescent="0.4">
      <c r="D18" s="64"/>
      <c r="F18" s="43" t="s">
        <v>7</v>
      </c>
      <c r="G18" s="43"/>
      <c r="H18" s="43"/>
      <c r="I18" s="43"/>
      <c r="J18" s="43"/>
      <c r="K18" s="43"/>
      <c r="M18" s="94" t="s">
        <v>63</v>
      </c>
      <c r="N18" s="95"/>
      <c r="O18" s="95"/>
      <c r="P18" s="96"/>
      <c r="Q18"/>
      <c r="R18" s="2"/>
      <c r="S18" s="2"/>
    </row>
    <row r="19" spans="3:21" ht="52.5" thickBot="1" x14ac:dyDescent="0.4">
      <c r="C19" s="44" t="s">
        <v>41</v>
      </c>
      <c r="D19" s="44" t="s">
        <v>0</v>
      </c>
      <c r="E19" s="168" t="s">
        <v>6</v>
      </c>
      <c r="F19" s="44" t="s">
        <v>4</v>
      </c>
      <c r="G19" s="44" t="s">
        <v>30</v>
      </c>
      <c r="H19" s="44" t="s">
        <v>5</v>
      </c>
      <c r="I19" s="44" t="s">
        <v>33</v>
      </c>
      <c r="J19" s="44" t="s">
        <v>34</v>
      </c>
      <c r="K19" s="44" t="s">
        <v>35</v>
      </c>
      <c r="L19" s="44" t="s">
        <v>8</v>
      </c>
      <c r="M19" s="81" t="s">
        <v>64</v>
      </c>
      <c r="N19" s="85" t="s">
        <v>65</v>
      </c>
      <c r="O19" s="85" t="s">
        <v>66</v>
      </c>
      <c r="P19" s="86" t="s">
        <v>67</v>
      </c>
      <c r="Q19" s="19"/>
      <c r="R19" s="3"/>
      <c r="S19" s="3"/>
      <c r="T19" s="7"/>
      <c r="U19" s="7"/>
    </row>
    <row r="20" spans="3:21" ht="16" thickBot="1" x14ac:dyDescent="0.4">
      <c r="C20" s="65">
        <v>1</v>
      </c>
      <c r="D20" s="65">
        <f>IF(C20&lt;=$F$11,F9,"-")</f>
        <v>2005</v>
      </c>
      <c r="E20" s="45">
        <f>IFERROR(INDEX(Data!$E$10:$Y$130,MATCH(D20,Data!$D$10:$D$130,0),MATCH(Data!$G$136,Data!$E$8:$Y$8,0)),"-")</f>
        <v>3.3660000000000002E-2</v>
      </c>
      <c r="F20" s="46">
        <f t="shared" ref="F20:F51" si="0">IF(C20&lt;=$F$11,(1+$F$15)*(1+E20)-1,"-")</f>
        <v>5.4333200000000081E-2</v>
      </c>
      <c r="G20" s="47">
        <f t="shared" ref="G20:G51" si="1">IF(C20&lt;=$F$11,$I$15,"-")</f>
        <v>0.06</v>
      </c>
      <c r="H20" s="48">
        <f t="shared" ref="H20:H49" si="2">IF(C20&lt;=$F$11,M20*L20,"-")</f>
        <v>63.215253257387666</v>
      </c>
      <c r="I20" s="48">
        <f t="shared" ref="I20:I51" si="3">IF(C20&lt;=$F$11,PMT($I$15,$F$11,-$I$14),"-")</f>
        <v>87.184556976851454</v>
      </c>
      <c r="J20" s="49">
        <f>IF(C20&lt;=$F$11,(F14*(1+F20)-H20),"-")</f>
        <v>991.11794674261239</v>
      </c>
      <c r="K20" s="49">
        <f>IF(C20&lt;=$F$11,I14*(1+G20)-I20,"-")</f>
        <v>972.81544302314853</v>
      </c>
      <c r="L20" s="50">
        <f>IF(C20&lt;=$F$11,1+E20,"-")</f>
        <v>1.03366</v>
      </c>
      <c r="M20" s="82">
        <f t="shared" ref="M20:M51" si="4">IF(C20&lt;=$F$11,PMT($F$15,$F$11,-$F$14),"-")</f>
        <v>61.156718125290389</v>
      </c>
      <c r="N20" s="48">
        <f t="shared" ref="N20:N49" si="5">IF(C20&lt;=$F$11,I20/L20,"-")</f>
        <v>84.345487855630921</v>
      </c>
      <c r="O20" s="49">
        <f>IF(C20&lt;=$F$11,F14*(1+$F$15)-M20,"-")</f>
        <v>958.84328187470965</v>
      </c>
      <c r="P20" s="87">
        <f t="shared" ref="P20:P49" si="6">IF(C20&lt;=$F$11,K20/L20,"-")</f>
        <v>941.13677904064059</v>
      </c>
      <c r="Q20" s="5"/>
      <c r="R20" s="2"/>
      <c r="S20" s="4"/>
      <c r="T20" s="8"/>
      <c r="U20" s="8"/>
    </row>
    <row r="21" spans="3:21" ht="16" thickBot="1" x14ac:dyDescent="0.4">
      <c r="C21" s="66">
        <f>+C20+1</f>
        <v>2</v>
      </c>
      <c r="D21" s="66">
        <f t="shared" ref="D21:D49" si="7">IF(C21&lt;=$F$11,$F$9+C20,"-")</f>
        <v>2006</v>
      </c>
      <c r="E21" s="45">
        <f>IFERROR(INDEX(Data!$E$10:$Y$130,MATCH(D21,Data!$D$10:$D$130,0),MATCH(Data!$G$136,Data!$E$8:$Y$8,0)),"-")</f>
        <v>3.2219999999999999E-2</v>
      </c>
      <c r="F21" s="51">
        <f t="shared" si="0"/>
        <v>5.2864400000000034E-2</v>
      </c>
      <c r="G21" s="52">
        <f t="shared" si="1"/>
        <v>0.06</v>
      </c>
      <c r="H21" s="53">
        <f t="shared" si="2"/>
        <v>65.252048717340685</v>
      </c>
      <c r="I21" s="53">
        <f t="shared" si="3"/>
        <v>87.184556976851454</v>
      </c>
      <c r="J21" s="53">
        <f t="shared" ref="J21:J49" si="8">IF(C21&lt;=$F$11,J20*(1+F21)-H21,"-")</f>
        <v>978.2607536090519</v>
      </c>
      <c r="K21" s="53">
        <f t="shared" ref="K21:K49" si="9">IF(C21&lt;=$F$11,K20*(1+G21)-I21,"-")</f>
        <v>943.99981262768608</v>
      </c>
      <c r="L21" s="53">
        <f t="shared" ref="L21:L49" si="10">IF(C21&lt;=$F$11,L20*(1+E21),"-")</f>
        <v>1.0669645252</v>
      </c>
      <c r="M21" s="83">
        <f t="shared" si="4"/>
        <v>61.156718125290389</v>
      </c>
      <c r="N21" s="88">
        <f t="shared" si="5"/>
        <v>81.712704516121491</v>
      </c>
      <c r="O21" s="88">
        <f t="shared" ref="O21:O52" si="11">IF(C21&lt;=$F$11,O20*(1+$F$15)-M21,"-")</f>
        <v>916.86342938691348</v>
      </c>
      <c r="P21" s="89">
        <f t="shared" si="6"/>
        <v>884.75276387538338</v>
      </c>
      <c r="Q21" s="6"/>
      <c r="R21" s="2"/>
      <c r="S21" s="4"/>
      <c r="T21" s="8"/>
      <c r="U21" s="8"/>
    </row>
    <row r="22" spans="3:21" ht="16" thickBot="1" x14ac:dyDescent="0.4">
      <c r="C22" s="65">
        <f t="shared" ref="C22:C85" si="12">+C21+1</f>
        <v>3</v>
      </c>
      <c r="D22" s="65">
        <f t="shared" si="7"/>
        <v>2007</v>
      </c>
      <c r="E22" s="45">
        <f>IFERROR(INDEX(Data!$E$10:$Y$130,MATCH(D22,Data!$D$10:$D$130,0),MATCH(Data!$G$136,Data!$E$8:$Y$8,0)),"-")</f>
        <v>2.8709999999999999E-2</v>
      </c>
      <c r="F22" s="46">
        <f t="shared" si="0"/>
        <v>4.92842E-2</v>
      </c>
      <c r="G22" s="47">
        <f t="shared" si="1"/>
        <v>0.06</v>
      </c>
      <c r="H22" s="50">
        <f t="shared" si="2"/>
        <v>67.125435036015546</v>
      </c>
      <c r="I22" s="50">
        <f t="shared" si="3"/>
        <v>87.184556976851454</v>
      </c>
      <c r="J22" s="50">
        <f t="shared" si="8"/>
        <v>959.34811720605546</v>
      </c>
      <c r="K22" s="50">
        <f t="shared" si="9"/>
        <v>913.45524440849579</v>
      </c>
      <c r="L22" s="50">
        <f t="shared" si="10"/>
        <v>1.0975970767184919</v>
      </c>
      <c r="M22" s="84">
        <f t="shared" si="4"/>
        <v>61.156718125290389</v>
      </c>
      <c r="N22" s="50">
        <f t="shared" si="5"/>
        <v>79.432205885158581</v>
      </c>
      <c r="O22" s="50">
        <f t="shared" si="11"/>
        <v>874.04397984936145</v>
      </c>
      <c r="P22" s="90">
        <f t="shared" si="6"/>
        <v>832.23184881238137</v>
      </c>
      <c r="Q22" s="6"/>
      <c r="R22" s="2"/>
      <c r="S22" s="4"/>
      <c r="T22" s="8"/>
      <c r="U22" s="8"/>
    </row>
    <row r="23" spans="3:21" ht="16" thickBot="1" x14ac:dyDescent="0.4">
      <c r="C23" s="66">
        <f t="shared" si="12"/>
        <v>4</v>
      </c>
      <c r="D23" s="66">
        <f t="shared" si="7"/>
        <v>2008</v>
      </c>
      <c r="E23" s="45">
        <f>IFERROR(INDEX(Data!$E$10:$Y$130,MATCH(D23,Data!$D$10:$D$130,0),MATCH(Data!$G$136,Data!$E$8:$Y$8,0)),"-")</f>
        <v>3.8149999999999996E-2</v>
      </c>
      <c r="F23" s="51">
        <f t="shared" si="0"/>
        <v>5.8912999999999993E-2</v>
      </c>
      <c r="G23" s="52">
        <f t="shared" si="1"/>
        <v>0.06</v>
      </c>
      <c r="H23" s="53">
        <f t="shared" si="2"/>
        <v>69.686270382639535</v>
      </c>
      <c r="I23" s="53">
        <f t="shared" si="3"/>
        <v>87.184556976851454</v>
      </c>
      <c r="J23" s="53">
        <f t="shared" si="8"/>
        <v>946.17992245237622</v>
      </c>
      <c r="K23" s="53">
        <f t="shared" si="9"/>
        <v>881.07800209615414</v>
      </c>
      <c r="L23" s="53">
        <f t="shared" si="10"/>
        <v>1.1394704051953024</v>
      </c>
      <c r="M23" s="83">
        <f t="shared" si="4"/>
        <v>61.156718125290389</v>
      </c>
      <c r="N23" s="88">
        <f t="shared" si="5"/>
        <v>76.51322630174694</v>
      </c>
      <c r="O23" s="88">
        <f t="shared" si="11"/>
        <v>830.36814132105837</v>
      </c>
      <c r="P23" s="89">
        <f t="shared" si="6"/>
        <v>773.23465188649595</v>
      </c>
      <c r="Q23" s="6"/>
      <c r="R23" s="2"/>
      <c r="S23" s="4"/>
      <c r="T23" s="8"/>
      <c r="U23" s="8"/>
    </row>
    <row r="24" spans="3:21" ht="16" thickBot="1" x14ac:dyDescent="0.4">
      <c r="C24" s="65">
        <f t="shared" si="12"/>
        <v>5</v>
      </c>
      <c r="D24" s="65">
        <f t="shared" si="7"/>
        <v>2009</v>
      </c>
      <c r="E24" s="45">
        <f>IFERROR(INDEX(Data!$E$10:$Y$130,MATCH(D24,Data!$D$10:$D$130,0),MATCH(Data!$G$136,Data!$E$8:$Y$8,0)),"-")</f>
        <v>-3.2000000000000002E-3</v>
      </c>
      <c r="F24" s="46">
        <f t="shared" si="0"/>
        <v>1.6736000000000084E-2</v>
      </c>
      <c r="G24" s="47">
        <f t="shared" si="1"/>
        <v>0.06</v>
      </c>
      <c r="H24" s="50">
        <f t="shared" si="2"/>
        <v>69.463274317415099</v>
      </c>
      <c r="I24" s="50">
        <f t="shared" si="3"/>
        <v>87.184556976851454</v>
      </c>
      <c r="J24" s="50">
        <f t="shared" si="8"/>
        <v>892.55191531712421</v>
      </c>
      <c r="K24" s="50">
        <f t="shared" si="9"/>
        <v>846.75812524507194</v>
      </c>
      <c r="L24" s="50">
        <f t="shared" si="10"/>
        <v>1.1358240998986775</v>
      </c>
      <c r="M24" s="84">
        <f t="shared" si="4"/>
        <v>61.156718125290389</v>
      </c>
      <c r="N24" s="50">
        <f t="shared" si="5"/>
        <v>76.758854636584005</v>
      </c>
      <c r="O24" s="50">
        <f t="shared" si="11"/>
        <v>785.81878602218922</v>
      </c>
      <c r="P24" s="90">
        <f t="shared" si="6"/>
        <v>745.50110824432056</v>
      </c>
      <c r="Q24" s="6"/>
      <c r="R24" s="2"/>
      <c r="S24" s="4"/>
      <c r="T24" s="8"/>
      <c r="U24" s="8"/>
    </row>
    <row r="25" spans="3:21" ht="16" thickBot="1" x14ac:dyDescent="0.4">
      <c r="C25" s="66">
        <f t="shared" si="12"/>
        <v>6</v>
      </c>
      <c r="D25" s="66">
        <f t="shared" si="7"/>
        <v>2010</v>
      </c>
      <c r="E25" s="45">
        <f>IFERROR(INDEX(Data!$E$10:$Y$130,MATCH(D25,Data!$D$10:$D$130,0),MATCH(Data!$G$136,Data!$E$8:$Y$8,0)),"-")</f>
        <v>1.6369999999999999E-2</v>
      </c>
      <c r="F25" s="52">
        <f t="shared" si="0"/>
        <v>3.6697399999999991E-2</v>
      </c>
      <c r="G25" s="52">
        <f t="shared" si="1"/>
        <v>0.06</v>
      </c>
      <c r="H25" s="53">
        <f t="shared" si="2"/>
        <v>70.600388117991173</v>
      </c>
      <c r="I25" s="53">
        <f t="shared" si="3"/>
        <v>87.184556976851454</v>
      </c>
      <c r="J25" s="53">
        <f t="shared" si="8"/>
        <v>854.70586185629168</v>
      </c>
      <c r="K25" s="53">
        <f t="shared" si="9"/>
        <v>810.37905578292487</v>
      </c>
      <c r="L25" s="53">
        <f t="shared" si="10"/>
        <v>1.1544175404140189</v>
      </c>
      <c r="M25" s="83">
        <f t="shared" si="4"/>
        <v>61.156718125290389</v>
      </c>
      <c r="N25" s="88">
        <f t="shared" si="5"/>
        <v>75.522550485142219</v>
      </c>
      <c r="O25" s="88">
        <f t="shared" si="11"/>
        <v>740.37844361734267</v>
      </c>
      <c r="P25" s="89">
        <f t="shared" si="6"/>
        <v>701.98089288585436</v>
      </c>
      <c r="Q25" s="6"/>
      <c r="R25" s="2"/>
      <c r="S25" s="4"/>
      <c r="T25" s="8"/>
      <c r="U25" s="8"/>
    </row>
    <row r="26" spans="3:21" ht="16" thickBot="1" x14ac:dyDescent="0.4">
      <c r="C26" s="65">
        <f t="shared" si="12"/>
        <v>7</v>
      </c>
      <c r="D26" s="65">
        <f t="shared" si="7"/>
        <v>2011</v>
      </c>
      <c r="E26" s="45">
        <f>IFERROR(INDEX(Data!$E$10:$Y$130,MATCH(D26,Data!$D$10:$D$130,0),MATCH(Data!$G$136,Data!$E$8:$Y$8,0)),"-")</f>
        <v>3.1400000000000004E-2</v>
      </c>
      <c r="F26" s="47">
        <f t="shared" si="0"/>
        <v>5.2028000000000185E-2</v>
      </c>
      <c r="G26" s="47">
        <f t="shared" si="1"/>
        <v>0.06</v>
      </c>
      <c r="H26" s="50">
        <f t="shared" si="2"/>
        <v>72.817240304896117</v>
      </c>
      <c r="I26" s="50">
        <f t="shared" si="3"/>
        <v>87.184556976851454</v>
      </c>
      <c r="J26" s="50">
        <f t="shared" si="8"/>
        <v>826.35725813205488</v>
      </c>
      <c r="K26" s="50">
        <f t="shared" si="9"/>
        <v>771.81724215304894</v>
      </c>
      <c r="L26" s="50">
        <f t="shared" si="10"/>
        <v>1.1906662511830193</v>
      </c>
      <c r="M26" s="84">
        <f t="shared" si="4"/>
        <v>61.156718125290389</v>
      </c>
      <c r="N26" s="50">
        <f t="shared" si="5"/>
        <v>73.223337681929621</v>
      </c>
      <c r="O26" s="50">
        <f t="shared" si="11"/>
        <v>694.02929436439922</v>
      </c>
      <c r="P26" s="90">
        <f t="shared" si="6"/>
        <v>648.22299396341225</v>
      </c>
      <c r="Q26" s="6"/>
      <c r="R26" s="2"/>
      <c r="S26" s="4"/>
      <c r="T26" s="8"/>
      <c r="U26" s="8"/>
    </row>
    <row r="27" spans="3:21" ht="16" thickBot="1" x14ac:dyDescent="0.4">
      <c r="C27" s="66">
        <f t="shared" si="12"/>
        <v>8</v>
      </c>
      <c r="D27" s="66">
        <f t="shared" si="7"/>
        <v>2012</v>
      </c>
      <c r="E27" s="45">
        <f>IFERROR(INDEX(Data!$E$10:$Y$130,MATCH(D27,Data!$D$10:$D$130,0),MATCH(Data!$G$136,Data!$E$8:$Y$8,0)),"-")</f>
        <v>2.0729999999999998E-2</v>
      </c>
      <c r="F27" s="52">
        <f t="shared" si="0"/>
        <v>4.1144599999999976E-2</v>
      </c>
      <c r="G27" s="52">
        <f t="shared" si="1"/>
        <v>0.06</v>
      </c>
      <c r="H27" s="53">
        <f t="shared" si="2"/>
        <v>74.326741696416605</v>
      </c>
      <c r="I27" s="53">
        <f t="shared" si="3"/>
        <v>87.184556976851454</v>
      </c>
      <c r="J27" s="53">
        <f t="shared" si="8"/>
        <v>786.03065527857848</v>
      </c>
      <c r="K27" s="53">
        <f t="shared" si="9"/>
        <v>730.94171970538048</v>
      </c>
      <c r="L27" s="53">
        <f t="shared" si="10"/>
        <v>1.2153487625700432</v>
      </c>
      <c r="M27" s="83">
        <f t="shared" si="4"/>
        <v>61.156718125290389</v>
      </c>
      <c r="N27" s="88">
        <f t="shared" si="5"/>
        <v>71.736245316518207</v>
      </c>
      <c r="O27" s="88">
        <f t="shared" si="11"/>
        <v>646.75316212639689</v>
      </c>
      <c r="P27" s="89">
        <f t="shared" si="6"/>
        <v>601.42548560274258</v>
      </c>
      <c r="Q27" s="6"/>
      <c r="R27" s="2"/>
      <c r="S27" s="4"/>
      <c r="T27" s="8"/>
      <c r="U27" s="8"/>
    </row>
    <row r="28" spans="3:21" ht="16" thickBot="1" x14ac:dyDescent="0.4">
      <c r="C28" s="65">
        <f t="shared" si="12"/>
        <v>9</v>
      </c>
      <c r="D28" s="65">
        <f t="shared" si="7"/>
        <v>2013</v>
      </c>
      <c r="E28" s="45">
        <f>IFERROR(INDEX(Data!$E$10:$Y$130,MATCH(D28,Data!$D$10:$D$130,0),MATCH(Data!$G$136,Data!$E$8:$Y$8,0)),"-")</f>
        <v>1.4659999999999999E-2</v>
      </c>
      <c r="F28" s="47">
        <f t="shared" si="0"/>
        <v>3.4953199999999907E-2</v>
      </c>
      <c r="G28" s="47">
        <f t="shared" si="1"/>
        <v>0.06</v>
      </c>
      <c r="H28" s="50">
        <f t="shared" si="2"/>
        <v>75.416371729686063</v>
      </c>
      <c r="I28" s="50">
        <f t="shared" si="3"/>
        <v>87.184556976851454</v>
      </c>
      <c r="J28" s="50">
        <f t="shared" si="8"/>
        <v>738.08857024897554</v>
      </c>
      <c r="K28" s="50">
        <f t="shared" si="9"/>
        <v>687.61366591085186</v>
      </c>
      <c r="L28" s="50">
        <f t="shared" si="10"/>
        <v>1.2331657754293199</v>
      </c>
      <c r="M28" s="84">
        <f t="shared" si="4"/>
        <v>61.156718125290389</v>
      </c>
      <c r="N28" s="50">
        <f t="shared" si="5"/>
        <v>70.699786447202229</v>
      </c>
      <c r="O28" s="50">
        <f t="shared" si="11"/>
        <v>598.53150724363445</v>
      </c>
      <c r="P28" s="90">
        <f t="shared" si="6"/>
        <v>557.60034831607527</v>
      </c>
      <c r="Q28" s="6"/>
      <c r="R28" s="2"/>
      <c r="S28" s="4"/>
      <c r="T28" s="8"/>
      <c r="U28" s="8"/>
    </row>
    <row r="29" spans="3:21" ht="16" thickBot="1" x14ac:dyDescent="0.4">
      <c r="C29" s="66">
        <f t="shared" si="12"/>
        <v>10</v>
      </c>
      <c r="D29" s="66">
        <f t="shared" si="7"/>
        <v>2014</v>
      </c>
      <c r="E29" s="45">
        <f>IFERROR(INDEX(Data!$E$10:$Y$130,MATCH(D29,Data!$D$10:$D$130,0),MATCH(Data!$G$136,Data!$E$8:$Y$8,0)),"-")</f>
        <v>1.6150000000000001E-2</v>
      </c>
      <c r="F29" s="52">
        <f t="shared" si="0"/>
        <v>3.64730000000002E-2</v>
      </c>
      <c r="G29" s="52">
        <f t="shared" si="1"/>
        <v>0.06</v>
      </c>
      <c r="H29" s="53">
        <f t="shared" si="2"/>
        <v>76.634346133120516</v>
      </c>
      <c r="I29" s="53">
        <f t="shared" si="3"/>
        <v>87.184556976851454</v>
      </c>
      <c r="J29" s="53">
        <f t="shared" si="8"/>
        <v>688.37452853854609</v>
      </c>
      <c r="K29" s="53">
        <f t="shared" si="9"/>
        <v>641.68592888865157</v>
      </c>
      <c r="L29" s="53">
        <f t="shared" si="10"/>
        <v>1.2530814027025037</v>
      </c>
      <c r="M29" s="83">
        <f t="shared" si="4"/>
        <v>61.156718125290389</v>
      </c>
      <c r="N29" s="88">
        <f t="shared" si="5"/>
        <v>69.576131916746746</v>
      </c>
      <c r="O29" s="88">
        <f t="shared" si="11"/>
        <v>549.34541926321674</v>
      </c>
      <c r="P29" s="89">
        <f t="shared" si="6"/>
        <v>512.08638760796885</v>
      </c>
      <c r="Q29" s="6"/>
      <c r="R29" s="2"/>
      <c r="S29" s="4"/>
      <c r="T29" s="8"/>
      <c r="U29" s="8"/>
    </row>
    <row r="30" spans="3:21" ht="16" thickBot="1" x14ac:dyDescent="0.4">
      <c r="C30" s="65">
        <f t="shared" si="12"/>
        <v>11</v>
      </c>
      <c r="D30" s="65">
        <f t="shared" si="7"/>
        <v>2015</v>
      </c>
      <c r="E30" s="45">
        <f>IFERROR(INDEX(Data!$E$10:$Y$130,MATCH(D30,Data!$D$10:$D$130,0),MATCH(Data!$G$136,Data!$E$8:$Y$8,0)),"-")</f>
        <v>1.2099999999999999E-3</v>
      </c>
      <c r="F30" s="47">
        <f t="shared" si="0"/>
        <v>2.123419999999987E-2</v>
      </c>
      <c r="G30" s="47">
        <f t="shared" si="1"/>
        <v>0.06</v>
      </c>
      <c r="H30" s="50">
        <f t="shared" si="2"/>
        <v>76.72707369194157</v>
      </c>
      <c r="I30" s="50">
        <f t="shared" si="3"/>
        <v>87.184556976851454</v>
      </c>
      <c r="J30" s="50">
        <f t="shared" si="8"/>
        <v>626.2645372604976</v>
      </c>
      <c r="K30" s="50">
        <f t="shared" si="9"/>
        <v>593.00252764511924</v>
      </c>
      <c r="L30" s="50">
        <f t="shared" si="10"/>
        <v>1.2545976311997735</v>
      </c>
      <c r="M30" s="84">
        <f t="shared" si="4"/>
        <v>61.156718125290389</v>
      </c>
      <c r="N30" s="50">
        <f t="shared" si="5"/>
        <v>69.492046540432838</v>
      </c>
      <c r="O30" s="50">
        <f t="shared" si="11"/>
        <v>499.17560952319064</v>
      </c>
      <c r="P30" s="90">
        <f t="shared" si="6"/>
        <v>472.66351609322749</v>
      </c>
      <c r="Q30" s="6"/>
      <c r="R30" s="2"/>
      <c r="S30" s="2"/>
      <c r="T30" s="9"/>
      <c r="U30" s="9"/>
    </row>
    <row r="31" spans="3:21" ht="16" thickBot="1" x14ac:dyDescent="0.4">
      <c r="C31" s="66">
        <f t="shared" si="12"/>
        <v>12</v>
      </c>
      <c r="D31" s="66">
        <f t="shared" si="7"/>
        <v>2016</v>
      </c>
      <c r="E31" s="45">
        <f>IFERROR(INDEX(Data!$E$10:$Y$130,MATCH(D31,Data!$D$10:$D$130,0),MATCH(Data!$G$136,Data!$E$8:$Y$8,0)),"-")</f>
        <v>1.2669999999999999E-2</v>
      </c>
      <c r="F31" s="52">
        <f t="shared" si="0"/>
        <v>3.2923400000000047E-2</v>
      </c>
      <c r="G31" s="52">
        <f t="shared" si="1"/>
        <v>0.06</v>
      </c>
      <c r="H31" s="53">
        <f t="shared" si="2"/>
        <v>77.699205715618476</v>
      </c>
      <c r="I31" s="53">
        <f t="shared" si="3"/>
        <v>87.184556976851454</v>
      </c>
      <c r="J31" s="53">
        <f t="shared" si="8"/>
        <v>569.18408941092139</v>
      </c>
      <c r="K31" s="53">
        <f t="shared" si="9"/>
        <v>541.398122326975</v>
      </c>
      <c r="L31" s="53">
        <f t="shared" si="10"/>
        <v>1.2704933831870746</v>
      </c>
      <c r="M31" s="83">
        <f t="shared" si="4"/>
        <v>61.156718125290389</v>
      </c>
      <c r="N31" s="88">
        <f t="shared" si="5"/>
        <v>68.622598220973103</v>
      </c>
      <c r="O31" s="88">
        <f t="shared" si="11"/>
        <v>448.00240358836407</v>
      </c>
      <c r="P31" s="89">
        <f t="shared" si="6"/>
        <v>426.13218572524943</v>
      </c>
      <c r="Q31" s="6"/>
      <c r="R31" s="2"/>
      <c r="S31" s="2"/>
      <c r="T31" s="9"/>
      <c r="U31" s="9"/>
    </row>
    <row r="32" spans="3:21" ht="16" thickBot="1" x14ac:dyDescent="0.4">
      <c r="C32" s="65">
        <f t="shared" si="12"/>
        <v>13</v>
      </c>
      <c r="D32" s="65">
        <f t="shared" si="7"/>
        <v>2017</v>
      </c>
      <c r="E32" s="45">
        <f>IFERROR(INDEX(Data!$E$10:$Y$130,MATCH(D32,Data!$D$10:$D$130,0),MATCH(Data!$G$136,Data!$E$8:$Y$8,0)),"-")</f>
        <v>2.1309999999999999E-2</v>
      </c>
      <c r="F32" s="47">
        <f t="shared" si="0"/>
        <v>4.173619999999989E-2</v>
      </c>
      <c r="G32" s="47">
        <f t="shared" si="1"/>
        <v>0.06</v>
      </c>
      <c r="H32" s="50">
        <f t="shared" si="2"/>
        <v>79.354975789418305</v>
      </c>
      <c r="I32" s="50">
        <f t="shared" si="3"/>
        <v>87.184556976851454</v>
      </c>
      <c r="J32" s="50">
        <f t="shared" si="8"/>
        <v>513.5846946139751</v>
      </c>
      <c r="K32" s="50">
        <f t="shared" si="9"/>
        <v>486.69745268974202</v>
      </c>
      <c r="L32" s="50">
        <f t="shared" si="10"/>
        <v>1.2975675971827911</v>
      </c>
      <c r="M32" s="84">
        <f t="shared" si="4"/>
        <v>61.156718125290389</v>
      </c>
      <c r="N32" s="50">
        <f t="shared" si="5"/>
        <v>67.190763060161075</v>
      </c>
      <c r="O32" s="50">
        <f t="shared" si="11"/>
        <v>395.80573353484095</v>
      </c>
      <c r="P32" s="90">
        <f t="shared" si="6"/>
        <v>375.08446862146781</v>
      </c>
      <c r="Q32" s="6"/>
      <c r="R32" s="2"/>
      <c r="S32" s="2"/>
      <c r="T32" s="9"/>
      <c r="U32" s="9"/>
    </row>
    <row r="33" spans="3:21" ht="16" thickBot="1" x14ac:dyDescent="0.4">
      <c r="C33" s="66">
        <f t="shared" si="12"/>
        <v>14</v>
      </c>
      <c r="D33" s="66">
        <f t="shared" si="7"/>
        <v>2018</v>
      </c>
      <c r="E33" s="45">
        <f>IFERROR(INDEX(Data!$E$10:$Y$130,MATCH(D33,Data!$D$10:$D$130,0),MATCH(Data!$G$136,Data!$E$8:$Y$8,0)),"-")</f>
        <v>2.4390000000000002E-2</v>
      </c>
      <c r="F33" s="52">
        <f t="shared" si="0"/>
        <v>4.4877799999999857E-2</v>
      </c>
      <c r="G33" s="52">
        <f t="shared" si="1"/>
        <v>0.06</v>
      </c>
      <c r="H33" s="53">
        <f t="shared" si="2"/>
        <v>81.290443648922206</v>
      </c>
      <c r="I33" s="53">
        <f t="shared" si="3"/>
        <v>87.184556976851454</v>
      </c>
      <c r="J33" s="53">
        <f t="shared" si="8"/>
        <v>455.34280217299988</v>
      </c>
      <c r="K33" s="53">
        <f t="shared" si="9"/>
        <v>428.71474287427509</v>
      </c>
      <c r="L33" s="53">
        <f t="shared" si="10"/>
        <v>1.3292152708780793</v>
      </c>
      <c r="M33" s="83">
        <f t="shared" si="4"/>
        <v>61.156718125290389</v>
      </c>
      <c r="N33" s="88">
        <f t="shared" si="5"/>
        <v>65.590998604204529</v>
      </c>
      <c r="O33" s="88">
        <f t="shared" si="11"/>
        <v>342.56513008024734</v>
      </c>
      <c r="P33" s="89">
        <f t="shared" si="6"/>
        <v>322.53221300344092</v>
      </c>
      <c r="Q33" s="6"/>
      <c r="R33" s="2"/>
      <c r="S33" s="2"/>
      <c r="T33" s="9"/>
      <c r="U33" s="9"/>
    </row>
    <row r="34" spans="3:21" ht="16" thickBot="1" x14ac:dyDescent="0.4">
      <c r="C34" s="65">
        <f t="shared" si="12"/>
        <v>15</v>
      </c>
      <c r="D34" s="65">
        <f t="shared" si="7"/>
        <v>2019</v>
      </c>
      <c r="E34" s="45">
        <f>IFERROR(INDEX(Data!$E$10:$Y$130,MATCH(D34,Data!$D$10:$D$130,0),MATCH(Data!$G$136,Data!$E$8:$Y$8,0)),"-")</f>
        <v>1.813E-2</v>
      </c>
      <c r="F34" s="47">
        <f t="shared" si="0"/>
        <v>3.8492600000000099E-2</v>
      </c>
      <c r="G34" s="47">
        <f t="shared" si="1"/>
        <v>0.06</v>
      </c>
      <c r="H34" s="50">
        <f t="shared" si="2"/>
        <v>82.764239392277162</v>
      </c>
      <c r="I34" s="50">
        <f t="shared" si="3"/>
        <v>87.184556976851454</v>
      </c>
      <c r="J34" s="50">
        <f t="shared" si="8"/>
        <v>390.10589112764717</v>
      </c>
      <c r="K34" s="50">
        <f t="shared" si="9"/>
        <v>367.25307046988013</v>
      </c>
      <c r="L34" s="50">
        <f t="shared" si="10"/>
        <v>1.3533139437390989</v>
      </c>
      <c r="M34" s="84">
        <f t="shared" si="4"/>
        <v>61.156718125290389</v>
      </c>
      <c r="N34" s="50">
        <f t="shared" si="5"/>
        <v>64.423009443002897</v>
      </c>
      <c r="O34" s="50">
        <f t="shared" si="11"/>
        <v>288.2597145565619</v>
      </c>
      <c r="P34" s="90">
        <f t="shared" si="6"/>
        <v>271.37315193486376</v>
      </c>
      <c r="Q34" s="6"/>
      <c r="R34" s="2"/>
      <c r="S34" s="2"/>
      <c r="T34" s="9"/>
      <c r="U34" s="9"/>
    </row>
    <row r="35" spans="3:21" ht="16" thickBot="1" x14ac:dyDescent="0.4">
      <c r="C35" s="66">
        <f t="shared" si="12"/>
        <v>16</v>
      </c>
      <c r="D35" s="66">
        <f t="shared" si="7"/>
        <v>2020</v>
      </c>
      <c r="E35" s="45">
        <f>IFERROR(INDEX(Data!$E$10:$Y$130,MATCH(D35,Data!$D$10:$D$130,0),MATCH(Data!$G$136,Data!$E$8:$Y$8,0)),"-")</f>
        <v>1.2490000000000001E-2</v>
      </c>
      <c r="F35" s="52">
        <f t="shared" si="0"/>
        <v>3.2739800000000097E-2</v>
      </c>
      <c r="G35" s="52">
        <f t="shared" si="1"/>
        <v>0.06</v>
      </c>
      <c r="H35" s="53">
        <f t="shared" si="2"/>
        <v>83.797964742286709</v>
      </c>
      <c r="I35" s="53">
        <f t="shared" si="3"/>
        <v>87.184556976851454</v>
      </c>
      <c r="J35" s="53">
        <f t="shared" si="8"/>
        <v>319.07991523970145</v>
      </c>
      <c r="K35" s="53">
        <f t="shared" si="9"/>
        <v>302.10369772122147</v>
      </c>
      <c r="L35" s="53">
        <f t="shared" si="10"/>
        <v>1.3702168348964003</v>
      </c>
      <c r="M35" s="83">
        <f t="shared" si="4"/>
        <v>61.156718125290389</v>
      </c>
      <c r="N35" s="88">
        <f t="shared" si="5"/>
        <v>63.628292074986312</v>
      </c>
      <c r="O35" s="88">
        <f t="shared" si="11"/>
        <v>232.86819072240277</v>
      </c>
      <c r="P35" s="89">
        <f t="shared" si="6"/>
        <v>220.47875199552848</v>
      </c>
      <c r="Q35" s="6"/>
      <c r="R35" s="2"/>
      <c r="S35" s="2"/>
      <c r="T35" s="9"/>
      <c r="U35" s="9"/>
    </row>
    <row r="36" spans="3:21" ht="16" thickBot="1" x14ac:dyDescent="0.4">
      <c r="C36" s="65">
        <f t="shared" si="12"/>
        <v>17</v>
      </c>
      <c r="D36" s="65">
        <f t="shared" si="7"/>
        <v>2021</v>
      </c>
      <c r="E36" s="45">
        <f>IFERROR(INDEX(Data!$E$10:$Y$130,MATCH(D36,Data!$D$10:$D$130,0),MATCH(Data!$G$136,Data!$E$8:$Y$8,0)),"-")</f>
        <v>4.6820000000000001E-2</v>
      </c>
      <c r="F36" s="47">
        <f t="shared" si="0"/>
        <v>6.7756400000000161E-2</v>
      </c>
      <c r="G36" s="47">
        <f t="shared" si="1"/>
        <v>0.06</v>
      </c>
      <c r="H36" s="50">
        <f t="shared" si="2"/>
        <v>87.72138545152059</v>
      </c>
      <c r="I36" s="50">
        <f t="shared" si="3"/>
        <v>87.184556976851454</v>
      </c>
      <c r="J36" s="50">
        <f t="shared" si="8"/>
        <v>252.97823615712821</v>
      </c>
      <c r="K36" s="50">
        <f t="shared" si="9"/>
        <v>233.04536260764331</v>
      </c>
      <c r="L36" s="50">
        <f t="shared" si="10"/>
        <v>1.4343703871062499</v>
      </c>
      <c r="M36" s="84">
        <f t="shared" si="4"/>
        <v>61.156718125290389</v>
      </c>
      <c r="N36" s="50">
        <f t="shared" si="5"/>
        <v>60.782457418645329</v>
      </c>
      <c r="O36" s="50">
        <f t="shared" si="11"/>
        <v>176.36883641156044</v>
      </c>
      <c r="P36" s="90">
        <f t="shared" si="6"/>
        <v>162.47223499768242</v>
      </c>
      <c r="Q36" s="6"/>
      <c r="R36" s="2"/>
      <c r="S36" s="2"/>
      <c r="T36" s="9"/>
      <c r="U36" s="9"/>
    </row>
    <row r="37" spans="3:21" ht="16" thickBot="1" x14ac:dyDescent="0.4">
      <c r="C37" s="66">
        <f t="shared" si="12"/>
        <v>18</v>
      </c>
      <c r="D37" s="66">
        <f t="shared" si="7"/>
        <v>2022</v>
      </c>
      <c r="E37" s="45">
        <f>IFERROR(INDEX(Data!$E$10:$Y$130,MATCH(D37,Data!$D$10:$D$130,0),MATCH(Data!$G$136,Data!$E$8:$Y$8,0)),"-")</f>
        <v>7.9920000000000005E-2</v>
      </c>
      <c r="F37" s="52">
        <f t="shared" si="0"/>
        <v>0.10151840000000001</v>
      </c>
      <c r="G37" s="52">
        <f t="shared" si="1"/>
        <v>0.06</v>
      </c>
      <c r="H37" s="53">
        <f t="shared" si="2"/>
        <v>94.732078576806117</v>
      </c>
      <c r="I37" s="53">
        <f t="shared" si="3"/>
        <v>87.184556976851454</v>
      </c>
      <c r="J37" s="53">
        <f t="shared" si="8"/>
        <v>183.92810334981587</v>
      </c>
      <c r="K37" s="53">
        <f t="shared" si="9"/>
        <v>159.84352738725045</v>
      </c>
      <c r="L37" s="53">
        <f t="shared" si="10"/>
        <v>1.5490052684437814</v>
      </c>
      <c r="M37" s="83">
        <f t="shared" si="4"/>
        <v>61.156718125290389</v>
      </c>
      <c r="N37" s="88">
        <f t="shared" si="5"/>
        <v>56.284222367069162</v>
      </c>
      <c r="O37" s="88">
        <f t="shared" si="11"/>
        <v>118.73949501450127</v>
      </c>
      <c r="P37" s="89">
        <f t="shared" si="6"/>
        <v>103.19108052346286</v>
      </c>
      <c r="Q37" s="6"/>
      <c r="R37" s="2"/>
      <c r="S37" s="2"/>
      <c r="T37" s="9"/>
      <c r="U37" s="9"/>
    </row>
    <row r="38" spans="3:21" ht="16" thickBot="1" x14ac:dyDescent="0.4">
      <c r="C38" s="65">
        <f t="shared" si="12"/>
        <v>19</v>
      </c>
      <c r="D38" s="65">
        <f t="shared" si="7"/>
        <v>2023</v>
      </c>
      <c r="E38" s="45">
        <f>IFERROR(INDEX(Data!$E$10:$Y$130,MATCH(D38,Data!$D$10:$D$130,0),MATCH(Data!$G$136,Data!$E$8:$Y$8,0)),"-")</f>
        <v>4.1280000000000004E-2</v>
      </c>
      <c r="F38" s="47">
        <f t="shared" si="0"/>
        <v>6.2105599999999983E-2</v>
      </c>
      <c r="G38" s="47">
        <f t="shared" si="1"/>
        <v>0.06</v>
      </c>
      <c r="H38" s="50">
        <f t="shared" si="2"/>
        <v>98.642618780456672</v>
      </c>
      <c r="I38" s="50">
        <f t="shared" si="3"/>
        <v>87.184556976851454</v>
      </c>
      <c r="J38" s="50">
        <f t="shared" si="8"/>
        <v>96.708449784761513</v>
      </c>
      <c r="K38" s="50">
        <f t="shared" si="9"/>
        <v>82.249582053634029</v>
      </c>
      <c r="L38" s="50">
        <f t="shared" si="10"/>
        <v>1.6129482059251408</v>
      </c>
      <c r="M38" s="84">
        <f t="shared" si="4"/>
        <v>61.156718125290389</v>
      </c>
      <c r="N38" s="50">
        <f t="shared" si="5"/>
        <v>54.05291791551663</v>
      </c>
      <c r="O38" s="50">
        <f t="shared" si="11"/>
        <v>59.957566789500909</v>
      </c>
      <c r="P38" s="90">
        <f t="shared" si="6"/>
        <v>50.993318788223597</v>
      </c>
      <c r="Q38" s="6"/>
      <c r="R38" s="2"/>
      <c r="S38" s="2"/>
      <c r="T38" s="9"/>
      <c r="U38" s="9"/>
    </row>
    <row r="39" spans="3:21" ht="16" thickBot="1" x14ac:dyDescent="0.4">
      <c r="C39" s="66">
        <f t="shared" si="12"/>
        <v>20</v>
      </c>
      <c r="D39" s="66">
        <f t="shared" si="7"/>
        <v>2024</v>
      </c>
      <c r="E39" s="45">
        <f>IFERROR(INDEX(Data!$E$10:$Y$130,MATCH(D39,Data!$D$10:$D$130,0),MATCH(Data!$G$136,Data!$E$8:$Y$8,0)),"-")</f>
        <v>2.9870000000000001E-2</v>
      </c>
      <c r="F39" s="52">
        <f t="shared" si="0"/>
        <v>5.0467400000000051E-2</v>
      </c>
      <c r="G39" s="52">
        <f t="shared" si="1"/>
        <v>0.06</v>
      </c>
      <c r="H39" s="53">
        <f t="shared" si="2"/>
        <v>101.58907380342892</v>
      </c>
      <c r="I39" s="53">
        <f t="shared" si="3"/>
        <v>87.184556976851454</v>
      </c>
      <c r="J39" s="53">
        <f t="shared" si="8"/>
        <v>7.1054273576010019E-14</v>
      </c>
      <c r="K39" s="53">
        <f t="shared" si="9"/>
        <v>6.2527760746888816E-13</v>
      </c>
      <c r="L39" s="53">
        <f t="shared" si="10"/>
        <v>1.6611269688361248</v>
      </c>
      <c r="M39" s="83">
        <f t="shared" si="4"/>
        <v>61.156718125290389</v>
      </c>
      <c r="N39" s="88">
        <f t="shared" si="5"/>
        <v>52.485185426817594</v>
      </c>
      <c r="O39" s="88">
        <f t="shared" si="11"/>
        <v>5.4001247917767614E-13</v>
      </c>
      <c r="P39" s="89">
        <f t="shared" si="6"/>
        <v>3.7641770869989028E-13</v>
      </c>
      <c r="Q39" s="6"/>
      <c r="R39" s="2"/>
      <c r="S39" s="2"/>
      <c r="T39" s="9"/>
      <c r="U39" s="9"/>
    </row>
    <row r="40" spans="3:21" ht="16" thickBot="1" x14ac:dyDescent="0.4">
      <c r="C40" s="65">
        <f t="shared" si="12"/>
        <v>21</v>
      </c>
      <c r="D40" s="65" t="str">
        <f t="shared" si="7"/>
        <v>-</v>
      </c>
      <c r="E40" s="45" t="str">
        <f>IFERROR(INDEX(Data!$E$10:$Y$130,MATCH(D40,Data!$D$10:$D$130,0),MATCH(Data!$G$136,Data!$E$8:$Y$8,0)),"-")</f>
        <v>-</v>
      </c>
      <c r="F40" s="47" t="str">
        <f t="shared" si="0"/>
        <v>-</v>
      </c>
      <c r="G40" s="47" t="str">
        <f t="shared" si="1"/>
        <v>-</v>
      </c>
      <c r="H40" s="50" t="str">
        <f t="shared" si="2"/>
        <v>-</v>
      </c>
      <c r="I40" s="50" t="str">
        <f t="shared" si="3"/>
        <v>-</v>
      </c>
      <c r="J40" s="50" t="str">
        <f t="shared" si="8"/>
        <v>-</v>
      </c>
      <c r="K40" s="50" t="str">
        <f t="shared" si="9"/>
        <v>-</v>
      </c>
      <c r="L40" s="50" t="str">
        <f t="shared" si="10"/>
        <v>-</v>
      </c>
      <c r="M40" s="84" t="str">
        <f t="shared" si="4"/>
        <v>-</v>
      </c>
      <c r="N40" s="50" t="str">
        <f t="shared" si="5"/>
        <v>-</v>
      </c>
      <c r="O40" s="50" t="str">
        <f t="shared" si="11"/>
        <v>-</v>
      </c>
      <c r="P40" s="90" t="str">
        <f t="shared" si="6"/>
        <v>-</v>
      </c>
      <c r="Q40" s="6"/>
      <c r="R40" s="2"/>
      <c r="S40" s="2"/>
      <c r="T40" s="9"/>
      <c r="U40" s="9"/>
    </row>
    <row r="41" spans="3:21" ht="16" thickBot="1" x14ac:dyDescent="0.4">
      <c r="C41" s="66">
        <f t="shared" si="12"/>
        <v>22</v>
      </c>
      <c r="D41" s="66" t="str">
        <f t="shared" si="7"/>
        <v>-</v>
      </c>
      <c r="E41" s="45" t="str">
        <f>IFERROR(INDEX(Data!$E$10:$Y$130,MATCH(D41,Data!$D$10:$D$130,0),MATCH(Data!$G$136,Data!$E$8:$Y$8,0)),"-")</f>
        <v>-</v>
      </c>
      <c r="F41" s="52" t="str">
        <f t="shared" si="0"/>
        <v>-</v>
      </c>
      <c r="G41" s="52" t="str">
        <f t="shared" si="1"/>
        <v>-</v>
      </c>
      <c r="H41" s="53" t="str">
        <f t="shared" si="2"/>
        <v>-</v>
      </c>
      <c r="I41" s="53" t="str">
        <f t="shared" si="3"/>
        <v>-</v>
      </c>
      <c r="J41" s="53" t="str">
        <f t="shared" si="8"/>
        <v>-</v>
      </c>
      <c r="K41" s="53" t="str">
        <f t="shared" si="9"/>
        <v>-</v>
      </c>
      <c r="L41" s="53" t="str">
        <f t="shared" si="10"/>
        <v>-</v>
      </c>
      <c r="M41" s="83" t="str">
        <f t="shared" si="4"/>
        <v>-</v>
      </c>
      <c r="N41" s="88" t="str">
        <f t="shared" si="5"/>
        <v>-</v>
      </c>
      <c r="O41" s="88" t="str">
        <f t="shared" si="11"/>
        <v>-</v>
      </c>
      <c r="P41" s="89" t="str">
        <f t="shared" si="6"/>
        <v>-</v>
      </c>
      <c r="Q41" s="6"/>
      <c r="R41" s="2"/>
      <c r="S41" s="2"/>
      <c r="T41" s="9"/>
      <c r="U41" s="9"/>
    </row>
    <row r="42" spans="3:21" ht="16" thickBot="1" x14ac:dyDescent="0.4">
      <c r="C42" s="65">
        <f t="shared" si="12"/>
        <v>23</v>
      </c>
      <c r="D42" s="65" t="str">
        <f t="shared" si="7"/>
        <v>-</v>
      </c>
      <c r="E42" s="45" t="str">
        <f>IFERROR(INDEX(Data!$E$10:$Y$130,MATCH(D42,Data!$D$10:$D$130,0),MATCH(Data!$G$136,Data!$E$8:$Y$8,0)),"-")</f>
        <v>-</v>
      </c>
      <c r="F42" s="47" t="str">
        <f t="shared" si="0"/>
        <v>-</v>
      </c>
      <c r="G42" s="47" t="str">
        <f t="shared" si="1"/>
        <v>-</v>
      </c>
      <c r="H42" s="50" t="str">
        <f t="shared" si="2"/>
        <v>-</v>
      </c>
      <c r="I42" s="50" t="str">
        <f t="shared" si="3"/>
        <v>-</v>
      </c>
      <c r="J42" s="50" t="str">
        <f t="shared" si="8"/>
        <v>-</v>
      </c>
      <c r="K42" s="50" t="str">
        <f t="shared" si="9"/>
        <v>-</v>
      </c>
      <c r="L42" s="50" t="str">
        <f t="shared" si="10"/>
        <v>-</v>
      </c>
      <c r="M42" s="84" t="str">
        <f t="shared" si="4"/>
        <v>-</v>
      </c>
      <c r="N42" s="50" t="str">
        <f t="shared" si="5"/>
        <v>-</v>
      </c>
      <c r="O42" s="50" t="str">
        <f t="shared" si="11"/>
        <v>-</v>
      </c>
      <c r="P42" s="90" t="str">
        <f t="shared" si="6"/>
        <v>-</v>
      </c>
      <c r="Q42" s="6"/>
      <c r="R42" s="2"/>
      <c r="S42" s="2"/>
      <c r="T42" s="9"/>
      <c r="U42" s="9"/>
    </row>
    <row r="43" spans="3:21" ht="16" thickBot="1" x14ac:dyDescent="0.4">
      <c r="C43" s="66">
        <f t="shared" si="12"/>
        <v>24</v>
      </c>
      <c r="D43" s="66" t="str">
        <f t="shared" si="7"/>
        <v>-</v>
      </c>
      <c r="E43" s="45" t="str">
        <f>IFERROR(INDEX(Data!$E$10:$Y$130,MATCH(D43,Data!$D$10:$D$130,0),MATCH(Data!$G$136,Data!$E$8:$Y$8,0)),"-")</f>
        <v>-</v>
      </c>
      <c r="F43" s="52" t="str">
        <f t="shared" si="0"/>
        <v>-</v>
      </c>
      <c r="G43" s="52" t="str">
        <f t="shared" si="1"/>
        <v>-</v>
      </c>
      <c r="H43" s="53" t="str">
        <f t="shared" si="2"/>
        <v>-</v>
      </c>
      <c r="I43" s="53" t="str">
        <f t="shared" si="3"/>
        <v>-</v>
      </c>
      <c r="J43" s="53" t="str">
        <f t="shared" si="8"/>
        <v>-</v>
      </c>
      <c r="K43" s="53" t="str">
        <f t="shared" si="9"/>
        <v>-</v>
      </c>
      <c r="L43" s="53" t="str">
        <f t="shared" si="10"/>
        <v>-</v>
      </c>
      <c r="M43" s="83" t="str">
        <f t="shared" si="4"/>
        <v>-</v>
      </c>
      <c r="N43" s="88" t="str">
        <f t="shared" si="5"/>
        <v>-</v>
      </c>
      <c r="O43" s="88" t="str">
        <f t="shared" si="11"/>
        <v>-</v>
      </c>
      <c r="P43" s="89" t="str">
        <f t="shared" si="6"/>
        <v>-</v>
      </c>
      <c r="Q43" s="6"/>
      <c r="R43" s="2"/>
      <c r="S43" s="2"/>
      <c r="T43" s="9"/>
      <c r="U43" s="9"/>
    </row>
    <row r="44" spans="3:21" ht="16" thickBot="1" x14ac:dyDescent="0.4">
      <c r="C44" s="65">
        <f t="shared" si="12"/>
        <v>25</v>
      </c>
      <c r="D44" s="65" t="str">
        <f t="shared" si="7"/>
        <v>-</v>
      </c>
      <c r="E44" s="45" t="str">
        <f>IFERROR(INDEX(Data!$E$10:$Y$130,MATCH(D44,Data!$D$10:$D$130,0),MATCH(Data!$G$136,Data!$E$8:$Y$8,0)),"-")</f>
        <v>-</v>
      </c>
      <c r="F44" s="47" t="str">
        <f t="shared" si="0"/>
        <v>-</v>
      </c>
      <c r="G44" s="47" t="str">
        <f t="shared" si="1"/>
        <v>-</v>
      </c>
      <c r="H44" s="50" t="str">
        <f t="shared" si="2"/>
        <v>-</v>
      </c>
      <c r="I44" s="50" t="str">
        <f t="shared" si="3"/>
        <v>-</v>
      </c>
      <c r="J44" s="50" t="str">
        <f t="shared" si="8"/>
        <v>-</v>
      </c>
      <c r="K44" s="50" t="str">
        <f t="shared" si="9"/>
        <v>-</v>
      </c>
      <c r="L44" s="50" t="str">
        <f t="shared" si="10"/>
        <v>-</v>
      </c>
      <c r="M44" s="84" t="str">
        <f t="shared" si="4"/>
        <v>-</v>
      </c>
      <c r="N44" s="50" t="str">
        <f t="shared" si="5"/>
        <v>-</v>
      </c>
      <c r="O44" s="50" t="str">
        <f t="shared" si="11"/>
        <v>-</v>
      </c>
      <c r="P44" s="90" t="str">
        <f t="shared" si="6"/>
        <v>-</v>
      </c>
      <c r="Q44" s="6"/>
      <c r="R44" s="2"/>
      <c r="S44" s="2"/>
      <c r="T44" s="9"/>
      <c r="U44" s="9"/>
    </row>
    <row r="45" spans="3:21" ht="16" thickBot="1" x14ac:dyDescent="0.4">
      <c r="C45" s="66">
        <f t="shared" si="12"/>
        <v>26</v>
      </c>
      <c r="D45" s="66" t="str">
        <f t="shared" si="7"/>
        <v>-</v>
      </c>
      <c r="E45" s="45" t="str">
        <f>IFERROR(INDEX(Data!$E$10:$Y$130,MATCH(D45,Data!$D$10:$D$130,0),MATCH(Data!$G$136,Data!$E$8:$Y$8,0)),"-")</f>
        <v>-</v>
      </c>
      <c r="F45" s="52" t="str">
        <f t="shared" si="0"/>
        <v>-</v>
      </c>
      <c r="G45" s="52" t="str">
        <f t="shared" si="1"/>
        <v>-</v>
      </c>
      <c r="H45" s="53" t="str">
        <f t="shared" si="2"/>
        <v>-</v>
      </c>
      <c r="I45" s="53" t="str">
        <f t="shared" si="3"/>
        <v>-</v>
      </c>
      <c r="J45" s="53" t="str">
        <f t="shared" si="8"/>
        <v>-</v>
      </c>
      <c r="K45" s="53" t="str">
        <f t="shared" si="9"/>
        <v>-</v>
      </c>
      <c r="L45" s="53" t="str">
        <f t="shared" si="10"/>
        <v>-</v>
      </c>
      <c r="M45" s="83" t="str">
        <f t="shared" si="4"/>
        <v>-</v>
      </c>
      <c r="N45" s="88" t="str">
        <f t="shared" si="5"/>
        <v>-</v>
      </c>
      <c r="O45" s="88" t="str">
        <f t="shared" si="11"/>
        <v>-</v>
      </c>
      <c r="P45" s="89" t="str">
        <f t="shared" si="6"/>
        <v>-</v>
      </c>
      <c r="Q45" s="6"/>
      <c r="R45" s="2"/>
      <c r="S45" s="2"/>
      <c r="T45" s="9"/>
      <c r="U45" s="9"/>
    </row>
    <row r="46" spans="3:21" ht="16" thickBot="1" x14ac:dyDescent="0.4">
      <c r="C46" s="65">
        <f t="shared" si="12"/>
        <v>27</v>
      </c>
      <c r="D46" s="65" t="str">
        <f t="shared" si="7"/>
        <v>-</v>
      </c>
      <c r="E46" s="45" t="str">
        <f>IFERROR(INDEX(Data!$E$10:$Y$130,MATCH(D46,Data!$D$10:$D$130,0),MATCH(Data!$G$136,Data!$E$8:$Y$8,0)),"-")</f>
        <v>-</v>
      </c>
      <c r="F46" s="47" t="str">
        <f t="shared" si="0"/>
        <v>-</v>
      </c>
      <c r="G46" s="47" t="str">
        <f t="shared" si="1"/>
        <v>-</v>
      </c>
      <c r="H46" s="50" t="str">
        <f t="shared" si="2"/>
        <v>-</v>
      </c>
      <c r="I46" s="50" t="str">
        <f t="shared" si="3"/>
        <v>-</v>
      </c>
      <c r="J46" s="50" t="str">
        <f t="shared" si="8"/>
        <v>-</v>
      </c>
      <c r="K46" s="50" t="str">
        <f t="shared" si="9"/>
        <v>-</v>
      </c>
      <c r="L46" s="50" t="str">
        <f t="shared" si="10"/>
        <v>-</v>
      </c>
      <c r="M46" s="84" t="str">
        <f t="shared" si="4"/>
        <v>-</v>
      </c>
      <c r="N46" s="50" t="str">
        <f t="shared" si="5"/>
        <v>-</v>
      </c>
      <c r="O46" s="50" t="str">
        <f t="shared" si="11"/>
        <v>-</v>
      </c>
      <c r="P46" s="90" t="str">
        <f t="shared" si="6"/>
        <v>-</v>
      </c>
      <c r="Q46" s="6"/>
      <c r="R46" s="2"/>
      <c r="S46" s="2"/>
      <c r="T46" s="9"/>
      <c r="U46" s="9"/>
    </row>
    <row r="47" spans="3:21" ht="16" thickBot="1" x14ac:dyDescent="0.4">
      <c r="C47" s="66">
        <f t="shared" si="12"/>
        <v>28</v>
      </c>
      <c r="D47" s="66" t="str">
        <f t="shared" si="7"/>
        <v>-</v>
      </c>
      <c r="E47" s="45" t="str">
        <f>IFERROR(INDEX(Data!$E$10:$Y$130,MATCH(D47,Data!$D$10:$D$130,0),MATCH(Data!$G$136,Data!$E$8:$Y$8,0)),"-")</f>
        <v>-</v>
      </c>
      <c r="F47" s="52" t="str">
        <f t="shared" si="0"/>
        <v>-</v>
      </c>
      <c r="G47" s="52" t="str">
        <f t="shared" si="1"/>
        <v>-</v>
      </c>
      <c r="H47" s="53" t="str">
        <f t="shared" si="2"/>
        <v>-</v>
      </c>
      <c r="I47" s="53" t="str">
        <f t="shared" si="3"/>
        <v>-</v>
      </c>
      <c r="J47" s="53" t="str">
        <f t="shared" si="8"/>
        <v>-</v>
      </c>
      <c r="K47" s="53" t="str">
        <f t="shared" si="9"/>
        <v>-</v>
      </c>
      <c r="L47" s="53" t="str">
        <f t="shared" si="10"/>
        <v>-</v>
      </c>
      <c r="M47" s="83" t="str">
        <f t="shared" si="4"/>
        <v>-</v>
      </c>
      <c r="N47" s="88" t="str">
        <f t="shared" si="5"/>
        <v>-</v>
      </c>
      <c r="O47" s="88" t="str">
        <f t="shared" si="11"/>
        <v>-</v>
      </c>
      <c r="P47" s="89" t="str">
        <f t="shared" si="6"/>
        <v>-</v>
      </c>
      <c r="Q47" s="6"/>
      <c r="R47" s="2"/>
      <c r="S47" s="2"/>
      <c r="T47" s="9"/>
      <c r="U47" s="9"/>
    </row>
    <row r="48" spans="3:21" ht="16" thickBot="1" x14ac:dyDescent="0.4">
      <c r="C48" s="65">
        <f t="shared" si="12"/>
        <v>29</v>
      </c>
      <c r="D48" s="65" t="str">
        <f t="shared" si="7"/>
        <v>-</v>
      </c>
      <c r="E48" s="45" t="str">
        <f>IFERROR(INDEX(Data!$E$10:$Y$130,MATCH(D48,Data!$D$10:$D$130,0),MATCH(Data!$G$136,Data!$E$8:$Y$8,0)),"-")</f>
        <v>-</v>
      </c>
      <c r="F48" s="47" t="str">
        <f t="shared" si="0"/>
        <v>-</v>
      </c>
      <c r="G48" s="47" t="str">
        <f t="shared" si="1"/>
        <v>-</v>
      </c>
      <c r="H48" s="50" t="str">
        <f t="shared" si="2"/>
        <v>-</v>
      </c>
      <c r="I48" s="50" t="str">
        <f t="shared" si="3"/>
        <v>-</v>
      </c>
      <c r="J48" s="50" t="str">
        <f t="shared" si="8"/>
        <v>-</v>
      </c>
      <c r="K48" s="50" t="str">
        <f t="shared" si="9"/>
        <v>-</v>
      </c>
      <c r="L48" s="50" t="str">
        <f t="shared" si="10"/>
        <v>-</v>
      </c>
      <c r="M48" s="84" t="str">
        <f t="shared" si="4"/>
        <v>-</v>
      </c>
      <c r="N48" s="50" t="str">
        <f t="shared" si="5"/>
        <v>-</v>
      </c>
      <c r="O48" s="50" t="str">
        <f t="shared" si="11"/>
        <v>-</v>
      </c>
      <c r="P48" s="90" t="str">
        <f t="shared" si="6"/>
        <v>-</v>
      </c>
      <c r="Q48" s="6"/>
      <c r="R48" s="2"/>
      <c r="S48" s="2"/>
      <c r="T48" s="9"/>
      <c r="U48" s="9"/>
    </row>
    <row r="49" spans="3:21" ht="16" thickBot="1" x14ac:dyDescent="0.4">
      <c r="C49" s="66">
        <f t="shared" si="12"/>
        <v>30</v>
      </c>
      <c r="D49" s="66" t="str">
        <f t="shared" si="7"/>
        <v>-</v>
      </c>
      <c r="E49" s="45" t="str">
        <f>IFERROR(INDEX(Data!$E$10:$Y$130,MATCH(D49,Data!$D$10:$D$130,0),MATCH(Data!$G$136,Data!$E$8:$Y$8,0)),"-")</f>
        <v>-</v>
      </c>
      <c r="F49" s="52" t="str">
        <f t="shared" si="0"/>
        <v>-</v>
      </c>
      <c r="G49" s="52" t="str">
        <f t="shared" si="1"/>
        <v>-</v>
      </c>
      <c r="H49" s="53" t="str">
        <f t="shared" si="2"/>
        <v>-</v>
      </c>
      <c r="I49" s="53" t="str">
        <f t="shared" si="3"/>
        <v>-</v>
      </c>
      <c r="J49" s="53" t="str">
        <f t="shared" si="8"/>
        <v>-</v>
      </c>
      <c r="K49" s="53" t="str">
        <f t="shared" si="9"/>
        <v>-</v>
      </c>
      <c r="L49" s="53" t="str">
        <f t="shared" si="10"/>
        <v>-</v>
      </c>
      <c r="M49" s="83" t="str">
        <f t="shared" si="4"/>
        <v>-</v>
      </c>
      <c r="N49" s="88" t="str">
        <f t="shared" si="5"/>
        <v>-</v>
      </c>
      <c r="O49" s="88" t="str">
        <f t="shared" si="11"/>
        <v>-</v>
      </c>
      <c r="P49" s="89" t="str">
        <f t="shared" si="6"/>
        <v>-</v>
      </c>
      <c r="Q49" s="6"/>
      <c r="R49" s="2"/>
      <c r="S49" s="2"/>
      <c r="T49" s="9"/>
      <c r="U49" s="9"/>
    </row>
    <row r="50" spans="3:21" ht="16" thickBot="1" x14ac:dyDescent="0.4">
      <c r="C50" s="65">
        <f t="shared" si="12"/>
        <v>31</v>
      </c>
      <c r="D50" s="65" t="str">
        <f t="shared" ref="D50:D113" si="13">IF(C50&lt;=$F$11,$F$9+C49,"-")</f>
        <v>-</v>
      </c>
      <c r="E50" s="45" t="str">
        <f>IFERROR(INDEX(Data!$E$10:$Y$130,MATCH(D50,Data!$D$10:$D$130,0),MATCH(Data!$G$136,Data!$E$8:$Y$8,0)),"-")</f>
        <v>-</v>
      </c>
      <c r="F50" s="47" t="str">
        <f t="shared" si="0"/>
        <v>-</v>
      </c>
      <c r="G50" s="47" t="str">
        <f t="shared" si="1"/>
        <v>-</v>
      </c>
      <c r="H50" s="50" t="str">
        <f t="shared" ref="H50:H113" si="14">IF(C50&lt;=$F$11,M50*L50,"-")</f>
        <v>-</v>
      </c>
      <c r="I50" s="50" t="str">
        <f t="shared" si="3"/>
        <v>-</v>
      </c>
      <c r="J50" s="50" t="str">
        <f t="shared" ref="J50:J113" si="15">IF(C50&lt;=$F$11,J49*(1+F50)-H50,"-")</f>
        <v>-</v>
      </c>
      <c r="K50" s="50" t="str">
        <f t="shared" ref="K50:K113" si="16">IF(C50&lt;=$F$11,K49*(1+G50)-I50,"-")</f>
        <v>-</v>
      </c>
      <c r="L50" s="50" t="str">
        <f t="shared" ref="L50:L113" si="17">IF(C50&lt;=$F$11,L49*(1+E50),"-")</f>
        <v>-</v>
      </c>
      <c r="M50" s="84" t="str">
        <f t="shared" si="4"/>
        <v>-</v>
      </c>
      <c r="N50" s="50" t="str">
        <f t="shared" ref="N50:N113" si="18">IF(C50&lt;=$F$11,I50/L50,"-")</f>
        <v>-</v>
      </c>
      <c r="O50" s="50" t="str">
        <f t="shared" si="11"/>
        <v>-</v>
      </c>
      <c r="P50" s="90" t="str">
        <f t="shared" ref="P50:P113" si="19">IF(C50&lt;=$F$11,K50/L50,"-")</f>
        <v>-</v>
      </c>
      <c r="Q50" s="6"/>
      <c r="R50" s="2"/>
      <c r="S50" s="2"/>
      <c r="T50" s="9"/>
      <c r="U50" s="9"/>
    </row>
    <row r="51" spans="3:21" ht="16" thickBot="1" x14ac:dyDescent="0.4">
      <c r="C51" s="66">
        <f t="shared" si="12"/>
        <v>32</v>
      </c>
      <c r="D51" s="66" t="str">
        <f t="shared" si="13"/>
        <v>-</v>
      </c>
      <c r="E51" s="45" t="str">
        <f>IFERROR(INDEX(Data!$E$10:$Y$130,MATCH(D51,Data!$D$10:$D$130,0),MATCH(Data!$G$136,Data!$E$8:$Y$8,0)),"-")</f>
        <v>-</v>
      </c>
      <c r="F51" s="52" t="str">
        <f t="shared" si="0"/>
        <v>-</v>
      </c>
      <c r="G51" s="52" t="str">
        <f t="shared" si="1"/>
        <v>-</v>
      </c>
      <c r="H51" s="53" t="str">
        <f t="shared" si="14"/>
        <v>-</v>
      </c>
      <c r="I51" s="53" t="str">
        <f t="shared" si="3"/>
        <v>-</v>
      </c>
      <c r="J51" s="53" t="str">
        <f t="shared" si="15"/>
        <v>-</v>
      </c>
      <c r="K51" s="53" t="str">
        <f t="shared" si="16"/>
        <v>-</v>
      </c>
      <c r="L51" s="53" t="str">
        <f t="shared" si="17"/>
        <v>-</v>
      </c>
      <c r="M51" s="83" t="str">
        <f t="shared" si="4"/>
        <v>-</v>
      </c>
      <c r="N51" s="88" t="str">
        <f t="shared" si="18"/>
        <v>-</v>
      </c>
      <c r="O51" s="88" t="str">
        <f t="shared" si="11"/>
        <v>-</v>
      </c>
      <c r="P51" s="89" t="str">
        <f t="shared" si="19"/>
        <v>-</v>
      </c>
      <c r="Q51" s="6"/>
      <c r="R51" s="2"/>
      <c r="S51" s="2"/>
      <c r="T51" s="9"/>
      <c r="U51" s="9"/>
    </row>
    <row r="52" spans="3:21" ht="16" thickBot="1" x14ac:dyDescent="0.4">
      <c r="C52" s="65">
        <f t="shared" si="12"/>
        <v>33</v>
      </c>
      <c r="D52" s="65" t="str">
        <f t="shared" si="13"/>
        <v>-</v>
      </c>
      <c r="E52" s="45" t="str">
        <f>IFERROR(INDEX(Data!$E$10:$Y$130,MATCH(D52,Data!$D$10:$D$130,0),MATCH(Data!$G$136,Data!$E$8:$Y$8,0)),"-")</f>
        <v>-</v>
      </c>
      <c r="F52" s="47" t="str">
        <f t="shared" ref="F52:F83" si="20">IF(C52&lt;=$F$11,(1+$F$15)*(1+E52)-1,"-")</f>
        <v>-</v>
      </c>
      <c r="G52" s="47" t="str">
        <f t="shared" ref="G52:G83" si="21">IF(C52&lt;=$F$11,$I$15,"-")</f>
        <v>-</v>
      </c>
      <c r="H52" s="50" t="str">
        <f t="shared" si="14"/>
        <v>-</v>
      </c>
      <c r="I52" s="50" t="str">
        <f t="shared" ref="I52:I83" si="22">IF(C52&lt;=$F$11,PMT($I$15,$F$11,-$I$14),"-")</f>
        <v>-</v>
      </c>
      <c r="J52" s="50" t="str">
        <f t="shared" si="15"/>
        <v>-</v>
      </c>
      <c r="K52" s="50" t="str">
        <f t="shared" si="16"/>
        <v>-</v>
      </c>
      <c r="L52" s="50" t="str">
        <f t="shared" si="17"/>
        <v>-</v>
      </c>
      <c r="M52" s="84" t="str">
        <f t="shared" ref="M52:M83" si="23">IF(C52&lt;=$F$11,PMT($F$15,$F$11,-$F$14),"-")</f>
        <v>-</v>
      </c>
      <c r="N52" s="50" t="str">
        <f t="shared" si="18"/>
        <v>-</v>
      </c>
      <c r="O52" s="50" t="str">
        <f t="shared" si="11"/>
        <v>-</v>
      </c>
      <c r="P52" s="90" t="str">
        <f t="shared" si="19"/>
        <v>-</v>
      </c>
      <c r="Q52" s="6"/>
      <c r="R52" s="2"/>
      <c r="S52" s="2"/>
      <c r="T52" s="9"/>
      <c r="U52" s="9"/>
    </row>
    <row r="53" spans="3:21" ht="16" thickBot="1" x14ac:dyDescent="0.4">
      <c r="C53" s="66">
        <f t="shared" si="12"/>
        <v>34</v>
      </c>
      <c r="D53" s="66" t="str">
        <f t="shared" si="13"/>
        <v>-</v>
      </c>
      <c r="E53" s="45" t="str">
        <f>IFERROR(INDEX(Data!$E$10:$Y$130,MATCH(D53,Data!$D$10:$D$130,0),MATCH(Data!$G$136,Data!$E$8:$Y$8,0)),"-")</f>
        <v>-</v>
      </c>
      <c r="F53" s="52" t="str">
        <f t="shared" si="20"/>
        <v>-</v>
      </c>
      <c r="G53" s="52" t="str">
        <f t="shared" si="21"/>
        <v>-</v>
      </c>
      <c r="H53" s="53" t="str">
        <f t="shared" si="14"/>
        <v>-</v>
      </c>
      <c r="I53" s="53" t="str">
        <f t="shared" si="22"/>
        <v>-</v>
      </c>
      <c r="J53" s="53" t="str">
        <f t="shared" si="15"/>
        <v>-</v>
      </c>
      <c r="K53" s="53" t="str">
        <f t="shared" si="16"/>
        <v>-</v>
      </c>
      <c r="L53" s="53" t="str">
        <f t="shared" si="17"/>
        <v>-</v>
      </c>
      <c r="M53" s="83" t="str">
        <f t="shared" si="23"/>
        <v>-</v>
      </c>
      <c r="N53" s="88" t="str">
        <f t="shared" si="18"/>
        <v>-</v>
      </c>
      <c r="O53" s="88" t="str">
        <f t="shared" ref="O53:O84" si="24">IF(C53&lt;=$F$11,O52*(1+$F$15)-M53,"-")</f>
        <v>-</v>
      </c>
      <c r="P53" s="89" t="str">
        <f t="shared" si="19"/>
        <v>-</v>
      </c>
      <c r="Q53" s="6"/>
      <c r="R53" s="2"/>
      <c r="S53" s="2"/>
      <c r="T53" s="9"/>
      <c r="U53" s="9"/>
    </row>
    <row r="54" spans="3:21" ht="16" thickBot="1" x14ac:dyDescent="0.4">
      <c r="C54" s="65">
        <f t="shared" si="12"/>
        <v>35</v>
      </c>
      <c r="D54" s="65" t="str">
        <f t="shared" si="13"/>
        <v>-</v>
      </c>
      <c r="E54" s="45" t="str">
        <f>IFERROR(INDEX(Data!$E$10:$Y$130,MATCH(D54,Data!$D$10:$D$130,0),MATCH(Data!$G$136,Data!$E$8:$Y$8,0)),"-")</f>
        <v>-</v>
      </c>
      <c r="F54" s="47" t="str">
        <f t="shared" si="20"/>
        <v>-</v>
      </c>
      <c r="G54" s="47" t="str">
        <f t="shared" si="21"/>
        <v>-</v>
      </c>
      <c r="H54" s="50" t="str">
        <f t="shared" si="14"/>
        <v>-</v>
      </c>
      <c r="I54" s="50" t="str">
        <f t="shared" si="22"/>
        <v>-</v>
      </c>
      <c r="J54" s="50" t="str">
        <f t="shared" si="15"/>
        <v>-</v>
      </c>
      <c r="K54" s="50" t="str">
        <f t="shared" si="16"/>
        <v>-</v>
      </c>
      <c r="L54" s="50" t="str">
        <f t="shared" si="17"/>
        <v>-</v>
      </c>
      <c r="M54" s="84" t="str">
        <f t="shared" si="23"/>
        <v>-</v>
      </c>
      <c r="N54" s="50" t="str">
        <f t="shared" si="18"/>
        <v>-</v>
      </c>
      <c r="O54" s="50" t="str">
        <f t="shared" si="24"/>
        <v>-</v>
      </c>
      <c r="P54" s="90" t="str">
        <f t="shared" si="19"/>
        <v>-</v>
      </c>
      <c r="Q54" s="6"/>
      <c r="R54" s="2"/>
      <c r="S54" s="2"/>
      <c r="T54" s="9"/>
      <c r="U54" s="9"/>
    </row>
    <row r="55" spans="3:21" ht="16" thickBot="1" x14ac:dyDescent="0.4">
      <c r="C55" s="66">
        <f t="shared" si="12"/>
        <v>36</v>
      </c>
      <c r="D55" s="66" t="str">
        <f t="shared" si="13"/>
        <v>-</v>
      </c>
      <c r="E55" s="45" t="str">
        <f>IFERROR(INDEX(Data!$E$10:$Y$130,MATCH(D55,Data!$D$10:$D$130,0),MATCH(Data!$G$136,Data!$E$8:$Y$8,0)),"-")</f>
        <v>-</v>
      </c>
      <c r="F55" s="52" t="str">
        <f t="shared" si="20"/>
        <v>-</v>
      </c>
      <c r="G55" s="52" t="str">
        <f t="shared" si="21"/>
        <v>-</v>
      </c>
      <c r="H55" s="53" t="str">
        <f t="shared" si="14"/>
        <v>-</v>
      </c>
      <c r="I55" s="53" t="str">
        <f t="shared" si="22"/>
        <v>-</v>
      </c>
      <c r="J55" s="53" t="str">
        <f t="shared" si="15"/>
        <v>-</v>
      </c>
      <c r="K55" s="53" t="str">
        <f t="shared" si="16"/>
        <v>-</v>
      </c>
      <c r="L55" s="53" t="str">
        <f t="shared" si="17"/>
        <v>-</v>
      </c>
      <c r="M55" s="83" t="str">
        <f t="shared" si="23"/>
        <v>-</v>
      </c>
      <c r="N55" s="88" t="str">
        <f t="shared" si="18"/>
        <v>-</v>
      </c>
      <c r="O55" s="88" t="str">
        <f t="shared" si="24"/>
        <v>-</v>
      </c>
      <c r="P55" s="89" t="str">
        <f t="shared" si="19"/>
        <v>-</v>
      </c>
      <c r="Q55" s="6"/>
      <c r="R55" s="2"/>
      <c r="S55" s="2"/>
      <c r="T55" s="9"/>
      <c r="U55" s="9"/>
    </row>
    <row r="56" spans="3:21" ht="16" thickBot="1" x14ac:dyDescent="0.4">
      <c r="C56" s="65">
        <f t="shared" si="12"/>
        <v>37</v>
      </c>
      <c r="D56" s="65" t="str">
        <f t="shared" si="13"/>
        <v>-</v>
      </c>
      <c r="E56" s="45" t="str">
        <f>IFERROR(INDEX(Data!$E$10:$Y$130,MATCH(D56,Data!$D$10:$D$130,0),MATCH(Data!$G$136,Data!$E$8:$Y$8,0)),"-")</f>
        <v>-</v>
      </c>
      <c r="F56" s="47" t="str">
        <f t="shared" si="20"/>
        <v>-</v>
      </c>
      <c r="G56" s="47" t="str">
        <f t="shared" si="21"/>
        <v>-</v>
      </c>
      <c r="H56" s="50" t="str">
        <f t="shared" si="14"/>
        <v>-</v>
      </c>
      <c r="I56" s="50" t="str">
        <f t="shared" si="22"/>
        <v>-</v>
      </c>
      <c r="J56" s="50" t="str">
        <f t="shared" si="15"/>
        <v>-</v>
      </c>
      <c r="K56" s="50" t="str">
        <f t="shared" si="16"/>
        <v>-</v>
      </c>
      <c r="L56" s="50" t="str">
        <f t="shared" si="17"/>
        <v>-</v>
      </c>
      <c r="M56" s="84" t="str">
        <f t="shared" si="23"/>
        <v>-</v>
      </c>
      <c r="N56" s="50" t="str">
        <f t="shared" si="18"/>
        <v>-</v>
      </c>
      <c r="O56" s="50" t="str">
        <f t="shared" si="24"/>
        <v>-</v>
      </c>
      <c r="P56" s="90" t="str">
        <f t="shared" si="19"/>
        <v>-</v>
      </c>
      <c r="Q56" s="6"/>
      <c r="R56" s="2"/>
      <c r="S56" s="2"/>
      <c r="T56" s="9"/>
      <c r="U56" s="9"/>
    </row>
    <row r="57" spans="3:21" ht="16" thickBot="1" x14ac:dyDescent="0.4">
      <c r="C57" s="66">
        <f t="shared" si="12"/>
        <v>38</v>
      </c>
      <c r="D57" s="66" t="str">
        <f t="shared" si="13"/>
        <v>-</v>
      </c>
      <c r="E57" s="45" t="str">
        <f>IFERROR(INDEX(Data!$E$10:$Y$130,MATCH(D57,Data!$D$10:$D$130,0),MATCH(Data!$G$136,Data!$E$8:$Y$8,0)),"-")</f>
        <v>-</v>
      </c>
      <c r="F57" s="52" t="str">
        <f t="shared" si="20"/>
        <v>-</v>
      </c>
      <c r="G57" s="52" t="str">
        <f t="shared" si="21"/>
        <v>-</v>
      </c>
      <c r="H57" s="53" t="str">
        <f t="shared" si="14"/>
        <v>-</v>
      </c>
      <c r="I57" s="53" t="str">
        <f t="shared" si="22"/>
        <v>-</v>
      </c>
      <c r="J57" s="53" t="str">
        <f t="shared" si="15"/>
        <v>-</v>
      </c>
      <c r="K57" s="53" t="str">
        <f t="shared" si="16"/>
        <v>-</v>
      </c>
      <c r="L57" s="53" t="str">
        <f t="shared" si="17"/>
        <v>-</v>
      </c>
      <c r="M57" s="83" t="str">
        <f t="shared" si="23"/>
        <v>-</v>
      </c>
      <c r="N57" s="88" t="str">
        <f t="shared" si="18"/>
        <v>-</v>
      </c>
      <c r="O57" s="88" t="str">
        <f t="shared" si="24"/>
        <v>-</v>
      </c>
      <c r="P57" s="89" t="str">
        <f t="shared" si="19"/>
        <v>-</v>
      </c>
      <c r="Q57" s="6"/>
      <c r="R57" s="2"/>
      <c r="S57" s="2"/>
      <c r="T57" s="9"/>
      <c r="U57" s="9"/>
    </row>
    <row r="58" spans="3:21" ht="16" thickBot="1" x14ac:dyDescent="0.4">
      <c r="C58" s="65">
        <f t="shared" si="12"/>
        <v>39</v>
      </c>
      <c r="D58" s="65" t="str">
        <f t="shared" si="13"/>
        <v>-</v>
      </c>
      <c r="E58" s="45" t="str">
        <f>IFERROR(INDEX(Data!$E$10:$Y$130,MATCH(D58,Data!$D$10:$D$130,0),MATCH(Data!$G$136,Data!$E$8:$Y$8,0)),"-")</f>
        <v>-</v>
      </c>
      <c r="F58" s="47" t="str">
        <f t="shared" si="20"/>
        <v>-</v>
      </c>
      <c r="G58" s="47" t="str">
        <f t="shared" si="21"/>
        <v>-</v>
      </c>
      <c r="H58" s="50" t="str">
        <f t="shared" si="14"/>
        <v>-</v>
      </c>
      <c r="I58" s="50" t="str">
        <f t="shared" si="22"/>
        <v>-</v>
      </c>
      <c r="J58" s="50" t="str">
        <f t="shared" si="15"/>
        <v>-</v>
      </c>
      <c r="K58" s="50" t="str">
        <f t="shared" si="16"/>
        <v>-</v>
      </c>
      <c r="L58" s="50" t="str">
        <f t="shared" si="17"/>
        <v>-</v>
      </c>
      <c r="M58" s="84" t="str">
        <f t="shared" si="23"/>
        <v>-</v>
      </c>
      <c r="N58" s="50" t="str">
        <f t="shared" si="18"/>
        <v>-</v>
      </c>
      <c r="O58" s="50" t="str">
        <f t="shared" si="24"/>
        <v>-</v>
      </c>
      <c r="P58" s="90" t="str">
        <f t="shared" si="19"/>
        <v>-</v>
      </c>
      <c r="Q58" s="6"/>
      <c r="R58" s="2"/>
      <c r="S58" s="2"/>
      <c r="T58" s="9"/>
      <c r="U58" s="9"/>
    </row>
    <row r="59" spans="3:21" ht="16" thickBot="1" x14ac:dyDescent="0.4">
      <c r="C59" s="66">
        <f t="shared" si="12"/>
        <v>40</v>
      </c>
      <c r="D59" s="66" t="str">
        <f t="shared" si="13"/>
        <v>-</v>
      </c>
      <c r="E59" s="45" t="str">
        <f>IFERROR(INDEX(Data!$E$10:$Y$130,MATCH(D59,Data!$D$10:$D$130,0),MATCH(Data!$G$136,Data!$E$8:$Y$8,0)),"-")</f>
        <v>-</v>
      </c>
      <c r="F59" s="52" t="str">
        <f t="shared" si="20"/>
        <v>-</v>
      </c>
      <c r="G59" s="52" t="str">
        <f t="shared" si="21"/>
        <v>-</v>
      </c>
      <c r="H59" s="53" t="str">
        <f t="shared" si="14"/>
        <v>-</v>
      </c>
      <c r="I59" s="53" t="str">
        <f t="shared" si="22"/>
        <v>-</v>
      </c>
      <c r="J59" s="53" t="str">
        <f t="shared" si="15"/>
        <v>-</v>
      </c>
      <c r="K59" s="53" t="str">
        <f t="shared" si="16"/>
        <v>-</v>
      </c>
      <c r="L59" s="53" t="str">
        <f t="shared" si="17"/>
        <v>-</v>
      </c>
      <c r="M59" s="83" t="str">
        <f t="shared" si="23"/>
        <v>-</v>
      </c>
      <c r="N59" s="88" t="str">
        <f t="shared" si="18"/>
        <v>-</v>
      </c>
      <c r="O59" s="88" t="str">
        <f t="shared" si="24"/>
        <v>-</v>
      </c>
      <c r="P59" s="89" t="str">
        <f t="shared" si="19"/>
        <v>-</v>
      </c>
      <c r="Q59" s="6"/>
      <c r="R59" s="2"/>
      <c r="S59" s="2"/>
      <c r="T59" s="9"/>
      <c r="U59" s="9"/>
    </row>
    <row r="60" spans="3:21" ht="16" thickBot="1" x14ac:dyDescent="0.4">
      <c r="C60" s="65">
        <f t="shared" si="12"/>
        <v>41</v>
      </c>
      <c r="D60" s="65" t="str">
        <f t="shared" si="13"/>
        <v>-</v>
      </c>
      <c r="E60" s="45" t="str">
        <f>IFERROR(INDEX(Data!$E$10:$Y$130,MATCH(D60,Data!$D$10:$D$130,0),MATCH(Data!$G$136,Data!$E$8:$Y$8,0)),"-")</f>
        <v>-</v>
      </c>
      <c r="F60" s="47" t="str">
        <f t="shared" si="20"/>
        <v>-</v>
      </c>
      <c r="G60" s="47" t="str">
        <f t="shared" si="21"/>
        <v>-</v>
      </c>
      <c r="H60" s="50" t="str">
        <f t="shared" si="14"/>
        <v>-</v>
      </c>
      <c r="I60" s="50" t="str">
        <f t="shared" si="22"/>
        <v>-</v>
      </c>
      <c r="J60" s="50" t="str">
        <f t="shared" si="15"/>
        <v>-</v>
      </c>
      <c r="K60" s="50" t="str">
        <f t="shared" si="16"/>
        <v>-</v>
      </c>
      <c r="L60" s="50" t="str">
        <f t="shared" si="17"/>
        <v>-</v>
      </c>
      <c r="M60" s="84" t="str">
        <f t="shared" si="23"/>
        <v>-</v>
      </c>
      <c r="N60" s="50" t="str">
        <f t="shared" si="18"/>
        <v>-</v>
      </c>
      <c r="O60" s="50" t="str">
        <f t="shared" si="24"/>
        <v>-</v>
      </c>
      <c r="P60" s="90" t="str">
        <f t="shared" si="19"/>
        <v>-</v>
      </c>
      <c r="Q60" s="6"/>
      <c r="R60" s="2"/>
      <c r="S60" s="2"/>
      <c r="T60" s="9"/>
      <c r="U60" s="9"/>
    </row>
    <row r="61" spans="3:21" ht="16" thickBot="1" x14ac:dyDescent="0.4">
      <c r="C61" s="66">
        <f t="shared" si="12"/>
        <v>42</v>
      </c>
      <c r="D61" s="66" t="str">
        <f t="shared" si="13"/>
        <v>-</v>
      </c>
      <c r="E61" s="45" t="str">
        <f>IFERROR(INDEX(Data!$E$10:$Y$130,MATCH(D61,Data!$D$10:$D$130,0),MATCH(Data!$G$136,Data!$E$8:$Y$8,0)),"-")</f>
        <v>-</v>
      </c>
      <c r="F61" s="52" t="str">
        <f t="shared" si="20"/>
        <v>-</v>
      </c>
      <c r="G61" s="52" t="str">
        <f t="shared" si="21"/>
        <v>-</v>
      </c>
      <c r="H61" s="53" t="str">
        <f t="shared" si="14"/>
        <v>-</v>
      </c>
      <c r="I61" s="53" t="str">
        <f t="shared" si="22"/>
        <v>-</v>
      </c>
      <c r="J61" s="53" t="str">
        <f t="shared" si="15"/>
        <v>-</v>
      </c>
      <c r="K61" s="53" t="str">
        <f t="shared" si="16"/>
        <v>-</v>
      </c>
      <c r="L61" s="53" t="str">
        <f t="shared" si="17"/>
        <v>-</v>
      </c>
      <c r="M61" s="83" t="str">
        <f t="shared" si="23"/>
        <v>-</v>
      </c>
      <c r="N61" s="88" t="str">
        <f t="shared" si="18"/>
        <v>-</v>
      </c>
      <c r="O61" s="88" t="str">
        <f t="shared" si="24"/>
        <v>-</v>
      </c>
      <c r="P61" s="89" t="str">
        <f t="shared" si="19"/>
        <v>-</v>
      </c>
      <c r="Q61" s="6"/>
      <c r="R61" s="2"/>
      <c r="S61" s="2"/>
      <c r="T61" s="9"/>
      <c r="U61" s="9"/>
    </row>
    <row r="62" spans="3:21" ht="16" thickBot="1" x14ac:dyDescent="0.4">
      <c r="C62" s="65">
        <f t="shared" si="12"/>
        <v>43</v>
      </c>
      <c r="D62" s="65" t="str">
        <f t="shared" si="13"/>
        <v>-</v>
      </c>
      <c r="E62" s="45" t="str">
        <f>IFERROR(INDEX(Data!$E$10:$Y$130,MATCH(D62,Data!$D$10:$D$130,0),MATCH(Data!$G$136,Data!$E$8:$Y$8,0)),"-")</f>
        <v>-</v>
      </c>
      <c r="F62" s="47" t="str">
        <f t="shared" si="20"/>
        <v>-</v>
      </c>
      <c r="G62" s="47" t="str">
        <f t="shared" si="21"/>
        <v>-</v>
      </c>
      <c r="H62" s="50" t="str">
        <f t="shared" si="14"/>
        <v>-</v>
      </c>
      <c r="I62" s="50" t="str">
        <f t="shared" si="22"/>
        <v>-</v>
      </c>
      <c r="J62" s="50" t="str">
        <f t="shared" si="15"/>
        <v>-</v>
      </c>
      <c r="K62" s="50" t="str">
        <f t="shared" si="16"/>
        <v>-</v>
      </c>
      <c r="L62" s="50" t="str">
        <f t="shared" si="17"/>
        <v>-</v>
      </c>
      <c r="M62" s="84" t="str">
        <f t="shared" si="23"/>
        <v>-</v>
      </c>
      <c r="N62" s="50" t="str">
        <f t="shared" si="18"/>
        <v>-</v>
      </c>
      <c r="O62" s="50" t="str">
        <f t="shared" si="24"/>
        <v>-</v>
      </c>
      <c r="P62" s="90" t="str">
        <f t="shared" si="19"/>
        <v>-</v>
      </c>
      <c r="Q62" s="6"/>
      <c r="R62" s="2"/>
      <c r="S62" s="2"/>
      <c r="T62" s="9"/>
      <c r="U62" s="9"/>
    </row>
    <row r="63" spans="3:21" ht="16" thickBot="1" x14ac:dyDescent="0.4">
      <c r="C63" s="66">
        <f t="shared" si="12"/>
        <v>44</v>
      </c>
      <c r="D63" s="66" t="str">
        <f t="shared" si="13"/>
        <v>-</v>
      </c>
      <c r="E63" s="45" t="str">
        <f>IFERROR(INDEX(Data!$E$10:$Y$130,MATCH(D63,Data!$D$10:$D$130,0),MATCH(Data!$G$136,Data!$E$8:$Y$8,0)),"-")</f>
        <v>-</v>
      </c>
      <c r="F63" s="52" t="str">
        <f t="shared" si="20"/>
        <v>-</v>
      </c>
      <c r="G63" s="52" t="str">
        <f t="shared" si="21"/>
        <v>-</v>
      </c>
      <c r="H63" s="53" t="str">
        <f t="shared" si="14"/>
        <v>-</v>
      </c>
      <c r="I63" s="53" t="str">
        <f t="shared" si="22"/>
        <v>-</v>
      </c>
      <c r="J63" s="53" t="str">
        <f t="shared" si="15"/>
        <v>-</v>
      </c>
      <c r="K63" s="53" t="str">
        <f t="shared" si="16"/>
        <v>-</v>
      </c>
      <c r="L63" s="53" t="str">
        <f t="shared" si="17"/>
        <v>-</v>
      </c>
      <c r="M63" s="83" t="str">
        <f t="shared" si="23"/>
        <v>-</v>
      </c>
      <c r="N63" s="88" t="str">
        <f t="shared" si="18"/>
        <v>-</v>
      </c>
      <c r="O63" s="88" t="str">
        <f t="shared" si="24"/>
        <v>-</v>
      </c>
      <c r="P63" s="89" t="str">
        <f t="shared" si="19"/>
        <v>-</v>
      </c>
      <c r="Q63" s="6"/>
      <c r="R63" s="2"/>
      <c r="S63" s="2"/>
      <c r="T63" s="9"/>
      <c r="U63" s="9"/>
    </row>
    <row r="64" spans="3:21" ht="16" thickBot="1" x14ac:dyDescent="0.4">
      <c r="C64" s="65">
        <f t="shared" si="12"/>
        <v>45</v>
      </c>
      <c r="D64" s="65" t="str">
        <f t="shared" si="13"/>
        <v>-</v>
      </c>
      <c r="E64" s="45" t="str">
        <f>IFERROR(INDEX(Data!$E$10:$Y$130,MATCH(D64,Data!$D$10:$D$130,0),MATCH(Data!$G$136,Data!$E$8:$Y$8,0)),"-")</f>
        <v>-</v>
      </c>
      <c r="F64" s="47" t="str">
        <f t="shared" si="20"/>
        <v>-</v>
      </c>
      <c r="G64" s="47" t="str">
        <f t="shared" si="21"/>
        <v>-</v>
      </c>
      <c r="H64" s="50" t="str">
        <f t="shared" si="14"/>
        <v>-</v>
      </c>
      <c r="I64" s="50" t="str">
        <f t="shared" si="22"/>
        <v>-</v>
      </c>
      <c r="J64" s="50" t="str">
        <f t="shared" si="15"/>
        <v>-</v>
      </c>
      <c r="K64" s="50" t="str">
        <f t="shared" si="16"/>
        <v>-</v>
      </c>
      <c r="L64" s="50" t="str">
        <f t="shared" si="17"/>
        <v>-</v>
      </c>
      <c r="M64" s="84" t="str">
        <f t="shared" si="23"/>
        <v>-</v>
      </c>
      <c r="N64" s="50" t="str">
        <f t="shared" si="18"/>
        <v>-</v>
      </c>
      <c r="O64" s="50" t="str">
        <f t="shared" si="24"/>
        <v>-</v>
      </c>
      <c r="P64" s="90" t="str">
        <f t="shared" si="19"/>
        <v>-</v>
      </c>
      <c r="Q64" s="6"/>
      <c r="R64" s="2"/>
      <c r="S64" s="2"/>
      <c r="T64" s="9"/>
      <c r="U64" s="9"/>
    </row>
    <row r="65" spans="3:21" ht="16" thickBot="1" x14ac:dyDescent="0.4">
      <c r="C65" s="66">
        <f t="shared" si="12"/>
        <v>46</v>
      </c>
      <c r="D65" s="66" t="str">
        <f t="shared" si="13"/>
        <v>-</v>
      </c>
      <c r="E65" s="45" t="str">
        <f>IFERROR(INDEX(Data!$E$10:$Y$130,MATCH(D65,Data!$D$10:$D$130,0),MATCH(Data!$G$136,Data!$E$8:$Y$8,0)),"-")</f>
        <v>-</v>
      </c>
      <c r="F65" s="52" t="str">
        <f t="shared" si="20"/>
        <v>-</v>
      </c>
      <c r="G65" s="52" t="str">
        <f t="shared" si="21"/>
        <v>-</v>
      </c>
      <c r="H65" s="53" t="str">
        <f t="shared" si="14"/>
        <v>-</v>
      </c>
      <c r="I65" s="53" t="str">
        <f t="shared" si="22"/>
        <v>-</v>
      </c>
      <c r="J65" s="53" t="str">
        <f t="shared" si="15"/>
        <v>-</v>
      </c>
      <c r="K65" s="53" t="str">
        <f t="shared" si="16"/>
        <v>-</v>
      </c>
      <c r="L65" s="53" t="str">
        <f t="shared" si="17"/>
        <v>-</v>
      </c>
      <c r="M65" s="83" t="str">
        <f t="shared" si="23"/>
        <v>-</v>
      </c>
      <c r="N65" s="88" t="str">
        <f t="shared" si="18"/>
        <v>-</v>
      </c>
      <c r="O65" s="88" t="str">
        <f t="shared" si="24"/>
        <v>-</v>
      </c>
      <c r="P65" s="89" t="str">
        <f t="shared" si="19"/>
        <v>-</v>
      </c>
      <c r="Q65" s="6"/>
      <c r="R65" s="2"/>
      <c r="S65" s="2"/>
      <c r="T65" s="9"/>
      <c r="U65" s="9"/>
    </row>
    <row r="66" spans="3:21" ht="16" thickBot="1" x14ac:dyDescent="0.4">
      <c r="C66" s="65">
        <f t="shared" si="12"/>
        <v>47</v>
      </c>
      <c r="D66" s="65" t="str">
        <f t="shared" si="13"/>
        <v>-</v>
      </c>
      <c r="E66" s="45" t="str">
        <f>IFERROR(INDEX(Data!$E$10:$Y$130,MATCH(D66,Data!$D$10:$D$130,0),MATCH(Data!$G$136,Data!$E$8:$Y$8,0)),"-")</f>
        <v>-</v>
      </c>
      <c r="F66" s="47" t="str">
        <f t="shared" si="20"/>
        <v>-</v>
      </c>
      <c r="G66" s="47" t="str">
        <f t="shared" si="21"/>
        <v>-</v>
      </c>
      <c r="H66" s="50" t="str">
        <f t="shared" si="14"/>
        <v>-</v>
      </c>
      <c r="I66" s="50" t="str">
        <f t="shared" si="22"/>
        <v>-</v>
      </c>
      <c r="J66" s="50" t="str">
        <f t="shared" si="15"/>
        <v>-</v>
      </c>
      <c r="K66" s="50" t="str">
        <f t="shared" si="16"/>
        <v>-</v>
      </c>
      <c r="L66" s="50" t="str">
        <f t="shared" si="17"/>
        <v>-</v>
      </c>
      <c r="M66" s="84" t="str">
        <f t="shared" si="23"/>
        <v>-</v>
      </c>
      <c r="N66" s="50" t="str">
        <f t="shared" si="18"/>
        <v>-</v>
      </c>
      <c r="O66" s="50" t="str">
        <f t="shared" si="24"/>
        <v>-</v>
      </c>
      <c r="P66" s="90" t="str">
        <f t="shared" si="19"/>
        <v>-</v>
      </c>
      <c r="Q66" s="6"/>
      <c r="R66" s="2"/>
      <c r="S66" s="2"/>
      <c r="T66" s="9"/>
      <c r="U66" s="9"/>
    </row>
    <row r="67" spans="3:21" ht="16" thickBot="1" x14ac:dyDescent="0.4">
      <c r="C67" s="66">
        <f t="shared" si="12"/>
        <v>48</v>
      </c>
      <c r="D67" s="66" t="str">
        <f t="shared" si="13"/>
        <v>-</v>
      </c>
      <c r="E67" s="45" t="str">
        <f>IFERROR(INDEX(Data!$E$10:$Y$130,MATCH(D67,Data!$D$10:$D$130,0),MATCH(Data!$G$136,Data!$E$8:$Y$8,0)),"-")</f>
        <v>-</v>
      </c>
      <c r="F67" s="52" t="str">
        <f t="shared" si="20"/>
        <v>-</v>
      </c>
      <c r="G67" s="52" t="str">
        <f t="shared" si="21"/>
        <v>-</v>
      </c>
      <c r="H67" s="53" t="str">
        <f t="shared" si="14"/>
        <v>-</v>
      </c>
      <c r="I67" s="53" t="str">
        <f t="shared" si="22"/>
        <v>-</v>
      </c>
      <c r="J67" s="53" t="str">
        <f t="shared" si="15"/>
        <v>-</v>
      </c>
      <c r="K67" s="53" t="str">
        <f t="shared" si="16"/>
        <v>-</v>
      </c>
      <c r="L67" s="53" t="str">
        <f t="shared" si="17"/>
        <v>-</v>
      </c>
      <c r="M67" s="83" t="str">
        <f t="shared" si="23"/>
        <v>-</v>
      </c>
      <c r="N67" s="88" t="str">
        <f t="shared" si="18"/>
        <v>-</v>
      </c>
      <c r="O67" s="88" t="str">
        <f t="shared" si="24"/>
        <v>-</v>
      </c>
      <c r="P67" s="89" t="str">
        <f t="shared" si="19"/>
        <v>-</v>
      </c>
      <c r="Q67" s="6"/>
      <c r="R67" s="2"/>
      <c r="S67" s="2"/>
      <c r="T67" s="9"/>
      <c r="U67" s="9"/>
    </row>
    <row r="68" spans="3:21" ht="16" thickBot="1" x14ac:dyDescent="0.4">
      <c r="C68" s="65">
        <f t="shared" si="12"/>
        <v>49</v>
      </c>
      <c r="D68" s="65" t="str">
        <f t="shared" si="13"/>
        <v>-</v>
      </c>
      <c r="E68" s="45" t="str">
        <f>IFERROR(INDEX(Data!$E$10:$Y$130,MATCH(D68,Data!$D$10:$D$130,0),MATCH(Data!$G$136,Data!$E$8:$Y$8,0)),"-")</f>
        <v>-</v>
      </c>
      <c r="F68" s="47" t="str">
        <f t="shared" si="20"/>
        <v>-</v>
      </c>
      <c r="G68" s="47" t="str">
        <f t="shared" si="21"/>
        <v>-</v>
      </c>
      <c r="H68" s="50" t="str">
        <f t="shared" si="14"/>
        <v>-</v>
      </c>
      <c r="I68" s="50" t="str">
        <f t="shared" si="22"/>
        <v>-</v>
      </c>
      <c r="J68" s="50" t="str">
        <f t="shared" si="15"/>
        <v>-</v>
      </c>
      <c r="K68" s="50" t="str">
        <f t="shared" si="16"/>
        <v>-</v>
      </c>
      <c r="L68" s="50" t="str">
        <f t="shared" si="17"/>
        <v>-</v>
      </c>
      <c r="M68" s="84" t="str">
        <f t="shared" si="23"/>
        <v>-</v>
      </c>
      <c r="N68" s="50" t="str">
        <f t="shared" si="18"/>
        <v>-</v>
      </c>
      <c r="O68" s="50" t="str">
        <f t="shared" si="24"/>
        <v>-</v>
      </c>
      <c r="P68" s="90" t="str">
        <f t="shared" si="19"/>
        <v>-</v>
      </c>
      <c r="Q68" s="6"/>
      <c r="R68" s="2"/>
      <c r="S68" s="2"/>
      <c r="T68" s="9"/>
      <c r="U68" s="9"/>
    </row>
    <row r="69" spans="3:21" ht="16" thickBot="1" x14ac:dyDescent="0.4">
      <c r="C69" s="66">
        <f t="shared" si="12"/>
        <v>50</v>
      </c>
      <c r="D69" s="66" t="str">
        <f t="shared" si="13"/>
        <v>-</v>
      </c>
      <c r="E69" s="45" t="str">
        <f>IFERROR(INDEX(Data!$E$10:$Y$130,MATCH(D69,Data!$D$10:$D$130,0),MATCH(Data!$G$136,Data!$E$8:$Y$8,0)),"-")</f>
        <v>-</v>
      </c>
      <c r="F69" s="52" t="str">
        <f t="shared" si="20"/>
        <v>-</v>
      </c>
      <c r="G69" s="52" t="str">
        <f t="shared" si="21"/>
        <v>-</v>
      </c>
      <c r="H69" s="53" t="str">
        <f t="shared" si="14"/>
        <v>-</v>
      </c>
      <c r="I69" s="53" t="str">
        <f t="shared" si="22"/>
        <v>-</v>
      </c>
      <c r="J69" s="53" t="str">
        <f t="shared" si="15"/>
        <v>-</v>
      </c>
      <c r="K69" s="53" t="str">
        <f t="shared" si="16"/>
        <v>-</v>
      </c>
      <c r="L69" s="53" t="str">
        <f t="shared" si="17"/>
        <v>-</v>
      </c>
      <c r="M69" s="83" t="str">
        <f t="shared" si="23"/>
        <v>-</v>
      </c>
      <c r="N69" s="88" t="str">
        <f t="shared" si="18"/>
        <v>-</v>
      </c>
      <c r="O69" s="88" t="str">
        <f t="shared" si="24"/>
        <v>-</v>
      </c>
      <c r="P69" s="89" t="str">
        <f t="shared" si="19"/>
        <v>-</v>
      </c>
      <c r="Q69" s="6"/>
      <c r="R69" s="2"/>
      <c r="S69" s="2"/>
      <c r="T69" s="9"/>
      <c r="U69" s="9"/>
    </row>
    <row r="70" spans="3:21" ht="16" thickBot="1" x14ac:dyDescent="0.4">
      <c r="C70" s="65">
        <f t="shared" si="12"/>
        <v>51</v>
      </c>
      <c r="D70" s="65" t="str">
        <f t="shared" si="13"/>
        <v>-</v>
      </c>
      <c r="E70" s="45" t="str">
        <f>IFERROR(INDEX(Data!$E$10:$Y$130,MATCH(D70,Data!$D$10:$D$130,0),MATCH(Data!$G$136,Data!$E$8:$Y$8,0)),"-")</f>
        <v>-</v>
      </c>
      <c r="F70" s="47" t="str">
        <f t="shared" si="20"/>
        <v>-</v>
      </c>
      <c r="G70" s="47" t="str">
        <f t="shared" si="21"/>
        <v>-</v>
      </c>
      <c r="H70" s="50" t="str">
        <f t="shared" si="14"/>
        <v>-</v>
      </c>
      <c r="I70" s="50" t="str">
        <f t="shared" si="22"/>
        <v>-</v>
      </c>
      <c r="J70" s="50" t="str">
        <f t="shared" si="15"/>
        <v>-</v>
      </c>
      <c r="K70" s="50" t="str">
        <f t="shared" si="16"/>
        <v>-</v>
      </c>
      <c r="L70" s="50" t="str">
        <f t="shared" si="17"/>
        <v>-</v>
      </c>
      <c r="M70" s="84" t="str">
        <f t="shared" si="23"/>
        <v>-</v>
      </c>
      <c r="N70" s="50" t="str">
        <f t="shared" si="18"/>
        <v>-</v>
      </c>
      <c r="O70" s="50" t="str">
        <f t="shared" si="24"/>
        <v>-</v>
      </c>
      <c r="P70" s="90" t="str">
        <f t="shared" si="19"/>
        <v>-</v>
      </c>
      <c r="Q70" s="6"/>
      <c r="R70" s="2"/>
      <c r="S70" s="2"/>
      <c r="T70" s="9"/>
      <c r="U70" s="9"/>
    </row>
    <row r="71" spans="3:21" ht="16" thickBot="1" x14ac:dyDescent="0.4">
      <c r="C71" s="66">
        <f t="shared" si="12"/>
        <v>52</v>
      </c>
      <c r="D71" s="66" t="str">
        <f t="shared" si="13"/>
        <v>-</v>
      </c>
      <c r="E71" s="45" t="str">
        <f>IFERROR(INDEX(Data!$E$10:$Y$130,MATCH(D71,Data!$D$10:$D$130,0),MATCH(Data!$G$136,Data!$E$8:$Y$8,0)),"-")</f>
        <v>-</v>
      </c>
      <c r="F71" s="52" t="str">
        <f t="shared" si="20"/>
        <v>-</v>
      </c>
      <c r="G71" s="52" t="str">
        <f t="shared" si="21"/>
        <v>-</v>
      </c>
      <c r="H71" s="53" t="str">
        <f t="shared" si="14"/>
        <v>-</v>
      </c>
      <c r="I71" s="53" t="str">
        <f t="shared" si="22"/>
        <v>-</v>
      </c>
      <c r="J71" s="53" t="str">
        <f t="shared" si="15"/>
        <v>-</v>
      </c>
      <c r="K71" s="53" t="str">
        <f t="shared" si="16"/>
        <v>-</v>
      </c>
      <c r="L71" s="53" t="str">
        <f t="shared" si="17"/>
        <v>-</v>
      </c>
      <c r="M71" s="83" t="str">
        <f t="shared" si="23"/>
        <v>-</v>
      </c>
      <c r="N71" s="88" t="str">
        <f t="shared" si="18"/>
        <v>-</v>
      </c>
      <c r="O71" s="88" t="str">
        <f t="shared" si="24"/>
        <v>-</v>
      </c>
      <c r="P71" s="89" t="str">
        <f t="shared" si="19"/>
        <v>-</v>
      </c>
      <c r="Q71" s="6"/>
      <c r="R71" s="2"/>
      <c r="S71" s="2"/>
      <c r="T71" s="9"/>
      <c r="U71" s="9"/>
    </row>
    <row r="72" spans="3:21" ht="16" thickBot="1" x14ac:dyDescent="0.4">
      <c r="C72" s="65">
        <f t="shared" si="12"/>
        <v>53</v>
      </c>
      <c r="D72" s="65" t="str">
        <f t="shared" si="13"/>
        <v>-</v>
      </c>
      <c r="E72" s="45" t="str">
        <f>IFERROR(INDEX(Data!$E$10:$Y$130,MATCH(D72,Data!$D$10:$D$130,0),MATCH(Data!$G$136,Data!$E$8:$Y$8,0)),"-")</f>
        <v>-</v>
      </c>
      <c r="F72" s="47" t="str">
        <f t="shared" si="20"/>
        <v>-</v>
      </c>
      <c r="G72" s="47" t="str">
        <f t="shared" si="21"/>
        <v>-</v>
      </c>
      <c r="H72" s="50" t="str">
        <f t="shared" si="14"/>
        <v>-</v>
      </c>
      <c r="I72" s="50" t="str">
        <f t="shared" si="22"/>
        <v>-</v>
      </c>
      <c r="J72" s="50" t="str">
        <f t="shared" si="15"/>
        <v>-</v>
      </c>
      <c r="K72" s="50" t="str">
        <f t="shared" si="16"/>
        <v>-</v>
      </c>
      <c r="L72" s="50" t="str">
        <f t="shared" si="17"/>
        <v>-</v>
      </c>
      <c r="M72" s="84" t="str">
        <f t="shared" si="23"/>
        <v>-</v>
      </c>
      <c r="N72" s="50" t="str">
        <f t="shared" si="18"/>
        <v>-</v>
      </c>
      <c r="O72" s="50" t="str">
        <f t="shared" si="24"/>
        <v>-</v>
      </c>
      <c r="P72" s="90" t="str">
        <f t="shared" si="19"/>
        <v>-</v>
      </c>
      <c r="Q72" s="6"/>
      <c r="R72" s="2"/>
      <c r="S72" s="2"/>
      <c r="T72" s="9"/>
      <c r="U72" s="9"/>
    </row>
    <row r="73" spans="3:21" ht="16" thickBot="1" x14ac:dyDescent="0.4">
      <c r="C73" s="66">
        <f t="shared" si="12"/>
        <v>54</v>
      </c>
      <c r="D73" s="66" t="str">
        <f t="shared" si="13"/>
        <v>-</v>
      </c>
      <c r="E73" s="45" t="str">
        <f>IFERROR(INDEX(Data!$E$10:$Y$130,MATCH(D73,Data!$D$10:$D$130,0),MATCH(Data!$G$136,Data!$E$8:$Y$8,0)),"-")</f>
        <v>-</v>
      </c>
      <c r="F73" s="52" t="str">
        <f t="shared" si="20"/>
        <v>-</v>
      </c>
      <c r="G73" s="52" t="str">
        <f t="shared" si="21"/>
        <v>-</v>
      </c>
      <c r="H73" s="53" t="str">
        <f t="shared" si="14"/>
        <v>-</v>
      </c>
      <c r="I73" s="53" t="str">
        <f t="shared" si="22"/>
        <v>-</v>
      </c>
      <c r="J73" s="53" t="str">
        <f t="shared" si="15"/>
        <v>-</v>
      </c>
      <c r="K73" s="53" t="str">
        <f t="shared" si="16"/>
        <v>-</v>
      </c>
      <c r="L73" s="53" t="str">
        <f t="shared" si="17"/>
        <v>-</v>
      </c>
      <c r="M73" s="83" t="str">
        <f t="shared" si="23"/>
        <v>-</v>
      </c>
      <c r="N73" s="88" t="str">
        <f t="shared" si="18"/>
        <v>-</v>
      </c>
      <c r="O73" s="88" t="str">
        <f t="shared" si="24"/>
        <v>-</v>
      </c>
      <c r="P73" s="89" t="str">
        <f t="shared" si="19"/>
        <v>-</v>
      </c>
      <c r="Q73" s="6"/>
      <c r="R73" s="2"/>
      <c r="S73" s="2"/>
      <c r="T73" s="9"/>
      <c r="U73" s="9"/>
    </row>
    <row r="74" spans="3:21" ht="16" thickBot="1" x14ac:dyDescent="0.4">
      <c r="C74" s="65">
        <f t="shared" si="12"/>
        <v>55</v>
      </c>
      <c r="D74" s="65" t="str">
        <f t="shared" si="13"/>
        <v>-</v>
      </c>
      <c r="E74" s="45" t="str">
        <f>IFERROR(INDEX(Data!$E$10:$Y$130,MATCH(D74,Data!$D$10:$D$130,0),MATCH(Data!$G$136,Data!$E$8:$Y$8,0)),"-")</f>
        <v>-</v>
      </c>
      <c r="F74" s="47" t="str">
        <f t="shared" si="20"/>
        <v>-</v>
      </c>
      <c r="G74" s="47" t="str">
        <f t="shared" si="21"/>
        <v>-</v>
      </c>
      <c r="H74" s="50" t="str">
        <f t="shared" si="14"/>
        <v>-</v>
      </c>
      <c r="I74" s="50" t="str">
        <f t="shared" si="22"/>
        <v>-</v>
      </c>
      <c r="J74" s="50" t="str">
        <f t="shared" si="15"/>
        <v>-</v>
      </c>
      <c r="K74" s="50" t="str">
        <f t="shared" si="16"/>
        <v>-</v>
      </c>
      <c r="L74" s="50" t="str">
        <f t="shared" si="17"/>
        <v>-</v>
      </c>
      <c r="M74" s="84" t="str">
        <f t="shared" si="23"/>
        <v>-</v>
      </c>
      <c r="N74" s="50" t="str">
        <f t="shared" si="18"/>
        <v>-</v>
      </c>
      <c r="O74" s="50" t="str">
        <f t="shared" si="24"/>
        <v>-</v>
      </c>
      <c r="P74" s="90" t="str">
        <f t="shared" si="19"/>
        <v>-</v>
      </c>
      <c r="Q74" s="6"/>
      <c r="R74" s="2"/>
      <c r="S74" s="2"/>
      <c r="T74" s="9"/>
      <c r="U74" s="9"/>
    </row>
    <row r="75" spans="3:21" ht="16" thickBot="1" x14ac:dyDescent="0.4">
      <c r="C75" s="66">
        <f t="shared" si="12"/>
        <v>56</v>
      </c>
      <c r="D75" s="66" t="str">
        <f t="shared" si="13"/>
        <v>-</v>
      </c>
      <c r="E75" s="45" t="str">
        <f>IFERROR(INDEX(Data!$E$10:$Y$130,MATCH(D75,Data!$D$10:$D$130,0),MATCH(Data!$G$136,Data!$E$8:$Y$8,0)),"-")</f>
        <v>-</v>
      </c>
      <c r="F75" s="52" t="str">
        <f t="shared" si="20"/>
        <v>-</v>
      </c>
      <c r="G75" s="52" t="str">
        <f t="shared" si="21"/>
        <v>-</v>
      </c>
      <c r="H75" s="53" t="str">
        <f t="shared" si="14"/>
        <v>-</v>
      </c>
      <c r="I75" s="53" t="str">
        <f t="shared" si="22"/>
        <v>-</v>
      </c>
      <c r="J75" s="53" t="str">
        <f t="shared" si="15"/>
        <v>-</v>
      </c>
      <c r="K75" s="53" t="str">
        <f t="shared" si="16"/>
        <v>-</v>
      </c>
      <c r="L75" s="53" t="str">
        <f t="shared" si="17"/>
        <v>-</v>
      </c>
      <c r="M75" s="83" t="str">
        <f t="shared" si="23"/>
        <v>-</v>
      </c>
      <c r="N75" s="88" t="str">
        <f t="shared" si="18"/>
        <v>-</v>
      </c>
      <c r="O75" s="88" t="str">
        <f t="shared" si="24"/>
        <v>-</v>
      </c>
      <c r="P75" s="89" t="str">
        <f t="shared" si="19"/>
        <v>-</v>
      </c>
      <c r="Q75" s="6"/>
      <c r="R75" s="2"/>
      <c r="S75" s="2"/>
      <c r="T75" s="9"/>
      <c r="U75" s="9"/>
    </row>
    <row r="76" spans="3:21" ht="16" thickBot="1" x14ac:dyDescent="0.4">
      <c r="C76" s="65">
        <f t="shared" si="12"/>
        <v>57</v>
      </c>
      <c r="D76" s="65" t="str">
        <f t="shared" si="13"/>
        <v>-</v>
      </c>
      <c r="E76" s="45" t="str">
        <f>IFERROR(INDEX(Data!$E$10:$Y$130,MATCH(D76,Data!$D$10:$D$130,0),MATCH(Data!$G$136,Data!$E$8:$Y$8,0)),"-")</f>
        <v>-</v>
      </c>
      <c r="F76" s="47" t="str">
        <f t="shared" si="20"/>
        <v>-</v>
      </c>
      <c r="G76" s="47" t="str">
        <f t="shared" si="21"/>
        <v>-</v>
      </c>
      <c r="H76" s="50" t="str">
        <f t="shared" si="14"/>
        <v>-</v>
      </c>
      <c r="I76" s="50" t="str">
        <f t="shared" si="22"/>
        <v>-</v>
      </c>
      <c r="J76" s="50" t="str">
        <f t="shared" si="15"/>
        <v>-</v>
      </c>
      <c r="K76" s="50" t="str">
        <f t="shared" si="16"/>
        <v>-</v>
      </c>
      <c r="L76" s="50" t="str">
        <f t="shared" si="17"/>
        <v>-</v>
      </c>
      <c r="M76" s="84" t="str">
        <f t="shared" si="23"/>
        <v>-</v>
      </c>
      <c r="N76" s="50" t="str">
        <f t="shared" si="18"/>
        <v>-</v>
      </c>
      <c r="O76" s="50" t="str">
        <f t="shared" si="24"/>
        <v>-</v>
      </c>
      <c r="P76" s="90" t="str">
        <f t="shared" si="19"/>
        <v>-</v>
      </c>
      <c r="Q76" s="6"/>
      <c r="R76" s="2"/>
      <c r="S76" s="2"/>
      <c r="T76" s="9"/>
      <c r="U76" s="9"/>
    </row>
    <row r="77" spans="3:21" ht="16" thickBot="1" x14ac:dyDescent="0.4">
      <c r="C77" s="66">
        <f t="shared" si="12"/>
        <v>58</v>
      </c>
      <c r="D77" s="66" t="str">
        <f t="shared" si="13"/>
        <v>-</v>
      </c>
      <c r="E77" s="45" t="str">
        <f>IFERROR(INDEX(Data!$E$10:$Y$130,MATCH(D77,Data!$D$10:$D$130,0),MATCH(Data!$G$136,Data!$E$8:$Y$8,0)),"-")</f>
        <v>-</v>
      </c>
      <c r="F77" s="52" t="str">
        <f t="shared" si="20"/>
        <v>-</v>
      </c>
      <c r="G77" s="52" t="str">
        <f t="shared" si="21"/>
        <v>-</v>
      </c>
      <c r="H77" s="53" t="str">
        <f t="shared" si="14"/>
        <v>-</v>
      </c>
      <c r="I77" s="53" t="str">
        <f t="shared" si="22"/>
        <v>-</v>
      </c>
      <c r="J77" s="53" t="str">
        <f t="shared" si="15"/>
        <v>-</v>
      </c>
      <c r="K77" s="53" t="str">
        <f t="shared" si="16"/>
        <v>-</v>
      </c>
      <c r="L77" s="53" t="str">
        <f t="shared" si="17"/>
        <v>-</v>
      </c>
      <c r="M77" s="83" t="str">
        <f t="shared" si="23"/>
        <v>-</v>
      </c>
      <c r="N77" s="88" t="str">
        <f t="shared" si="18"/>
        <v>-</v>
      </c>
      <c r="O77" s="88" t="str">
        <f t="shared" si="24"/>
        <v>-</v>
      </c>
      <c r="P77" s="89" t="str">
        <f t="shared" si="19"/>
        <v>-</v>
      </c>
      <c r="Q77" s="6"/>
      <c r="R77" s="2"/>
      <c r="S77" s="2"/>
      <c r="T77" s="9"/>
      <c r="U77" s="9"/>
    </row>
    <row r="78" spans="3:21" ht="16" thickBot="1" x14ac:dyDescent="0.4">
      <c r="C78" s="65">
        <f t="shared" si="12"/>
        <v>59</v>
      </c>
      <c r="D78" s="65" t="str">
        <f t="shared" si="13"/>
        <v>-</v>
      </c>
      <c r="E78" s="45" t="str">
        <f>IFERROR(INDEX(Data!$E$10:$Y$130,MATCH(D78,Data!$D$10:$D$130,0),MATCH(Data!$G$136,Data!$E$8:$Y$8,0)),"-")</f>
        <v>-</v>
      </c>
      <c r="F78" s="47" t="str">
        <f t="shared" si="20"/>
        <v>-</v>
      </c>
      <c r="G78" s="47" t="str">
        <f t="shared" si="21"/>
        <v>-</v>
      </c>
      <c r="H78" s="50" t="str">
        <f t="shared" si="14"/>
        <v>-</v>
      </c>
      <c r="I78" s="50" t="str">
        <f t="shared" si="22"/>
        <v>-</v>
      </c>
      <c r="J78" s="50" t="str">
        <f t="shared" si="15"/>
        <v>-</v>
      </c>
      <c r="K78" s="50" t="str">
        <f t="shared" si="16"/>
        <v>-</v>
      </c>
      <c r="L78" s="50" t="str">
        <f t="shared" si="17"/>
        <v>-</v>
      </c>
      <c r="M78" s="84" t="str">
        <f t="shared" si="23"/>
        <v>-</v>
      </c>
      <c r="N78" s="50" t="str">
        <f t="shared" si="18"/>
        <v>-</v>
      </c>
      <c r="O78" s="50" t="str">
        <f t="shared" si="24"/>
        <v>-</v>
      </c>
      <c r="P78" s="90" t="str">
        <f t="shared" si="19"/>
        <v>-</v>
      </c>
      <c r="Q78" s="6"/>
      <c r="R78" s="2"/>
      <c r="S78" s="2"/>
      <c r="T78" s="9"/>
      <c r="U78" s="9"/>
    </row>
    <row r="79" spans="3:21" ht="16" thickBot="1" x14ac:dyDescent="0.4">
      <c r="C79" s="66">
        <f t="shared" si="12"/>
        <v>60</v>
      </c>
      <c r="D79" s="66" t="str">
        <f t="shared" si="13"/>
        <v>-</v>
      </c>
      <c r="E79" s="45" t="str">
        <f>IFERROR(INDEX(Data!$E$10:$Y$130,MATCH(D79,Data!$D$10:$D$130,0),MATCH(Data!$G$136,Data!$E$8:$Y$8,0)),"-")</f>
        <v>-</v>
      </c>
      <c r="F79" s="52" t="str">
        <f t="shared" si="20"/>
        <v>-</v>
      </c>
      <c r="G79" s="52" t="str">
        <f t="shared" si="21"/>
        <v>-</v>
      </c>
      <c r="H79" s="53" t="str">
        <f t="shared" si="14"/>
        <v>-</v>
      </c>
      <c r="I79" s="53" t="str">
        <f t="shared" si="22"/>
        <v>-</v>
      </c>
      <c r="J79" s="53" t="str">
        <f t="shared" si="15"/>
        <v>-</v>
      </c>
      <c r="K79" s="53" t="str">
        <f t="shared" si="16"/>
        <v>-</v>
      </c>
      <c r="L79" s="53" t="str">
        <f t="shared" si="17"/>
        <v>-</v>
      </c>
      <c r="M79" s="83" t="str">
        <f t="shared" si="23"/>
        <v>-</v>
      </c>
      <c r="N79" s="88" t="str">
        <f t="shared" si="18"/>
        <v>-</v>
      </c>
      <c r="O79" s="88" t="str">
        <f t="shared" si="24"/>
        <v>-</v>
      </c>
      <c r="P79" s="89" t="str">
        <f t="shared" si="19"/>
        <v>-</v>
      </c>
      <c r="Q79" s="6"/>
      <c r="R79" s="2"/>
      <c r="S79" s="2"/>
      <c r="T79" s="9"/>
      <c r="U79" s="9"/>
    </row>
    <row r="80" spans="3:21" ht="16" thickBot="1" x14ac:dyDescent="0.4">
      <c r="C80" s="65">
        <f t="shared" si="12"/>
        <v>61</v>
      </c>
      <c r="D80" s="65" t="str">
        <f t="shared" si="13"/>
        <v>-</v>
      </c>
      <c r="E80" s="45" t="str">
        <f>IFERROR(INDEX(Data!$E$10:$Y$130,MATCH(D80,Data!$D$10:$D$130,0),MATCH(Data!$G$136,Data!$E$8:$Y$8,0)),"-")</f>
        <v>-</v>
      </c>
      <c r="F80" s="47" t="str">
        <f t="shared" si="20"/>
        <v>-</v>
      </c>
      <c r="G80" s="47" t="str">
        <f t="shared" si="21"/>
        <v>-</v>
      </c>
      <c r="H80" s="50" t="str">
        <f t="shared" si="14"/>
        <v>-</v>
      </c>
      <c r="I80" s="50" t="str">
        <f t="shared" si="22"/>
        <v>-</v>
      </c>
      <c r="J80" s="50" t="str">
        <f t="shared" si="15"/>
        <v>-</v>
      </c>
      <c r="K80" s="50" t="str">
        <f t="shared" si="16"/>
        <v>-</v>
      </c>
      <c r="L80" s="50" t="str">
        <f t="shared" si="17"/>
        <v>-</v>
      </c>
      <c r="M80" s="84" t="str">
        <f t="shared" si="23"/>
        <v>-</v>
      </c>
      <c r="N80" s="50" t="str">
        <f t="shared" si="18"/>
        <v>-</v>
      </c>
      <c r="O80" s="50" t="str">
        <f t="shared" si="24"/>
        <v>-</v>
      </c>
      <c r="P80" s="90" t="str">
        <f t="shared" si="19"/>
        <v>-</v>
      </c>
      <c r="Q80" s="6"/>
      <c r="R80" s="2"/>
      <c r="S80" s="2"/>
      <c r="T80" s="9"/>
      <c r="U80" s="9"/>
    </row>
    <row r="81" spans="3:21" ht="16" thickBot="1" x14ac:dyDescent="0.4">
      <c r="C81" s="66">
        <f t="shared" si="12"/>
        <v>62</v>
      </c>
      <c r="D81" s="66" t="str">
        <f t="shared" si="13"/>
        <v>-</v>
      </c>
      <c r="E81" s="45" t="str">
        <f>IFERROR(INDEX(Data!$E$10:$Y$130,MATCH(D81,Data!$D$10:$D$130,0),MATCH(Data!$G$136,Data!$E$8:$Y$8,0)),"-")</f>
        <v>-</v>
      </c>
      <c r="F81" s="52" t="str">
        <f t="shared" si="20"/>
        <v>-</v>
      </c>
      <c r="G81" s="52" t="str">
        <f t="shared" si="21"/>
        <v>-</v>
      </c>
      <c r="H81" s="53" t="str">
        <f t="shared" si="14"/>
        <v>-</v>
      </c>
      <c r="I81" s="53" t="str">
        <f t="shared" si="22"/>
        <v>-</v>
      </c>
      <c r="J81" s="53" t="str">
        <f t="shared" si="15"/>
        <v>-</v>
      </c>
      <c r="K81" s="53" t="str">
        <f t="shared" si="16"/>
        <v>-</v>
      </c>
      <c r="L81" s="53" t="str">
        <f t="shared" si="17"/>
        <v>-</v>
      </c>
      <c r="M81" s="83" t="str">
        <f t="shared" si="23"/>
        <v>-</v>
      </c>
      <c r="N81" s="88" t="str">
        <f t="shared" si="18"/>
        <v>-</v>
      </c>
      <c r="O81" s="88" t="str">
        <f t="shared" si="24"/>
        <v>-</v>
      </c>
      <c r="P81" s="89" t="str">
        <f t="shared" si="19"/>
        <v>-</v>
      </c>
      <c r="Q81" s="6"/>
      <c r="R81" s="2"/>
      <c r="S81" s="2"/>
      <c r="T81" s="9"/>
      <c r="U81" s="9"/>
    </row>
    <row r="82" spans="3:21" ht="16" thickBot="1" x14ac:dyDescent="0.4">
      <c r="C82" s="65">
        <f t="shared" si="12"/>
        <v>63</v>
      </c>
      <c r="D82" s="65" t="str">
        <f t="shared" si="13"/>
        <v>-</v>
      </c>
      <c r="E82" s="45" t="str">
        <f>IFERROR(INDEX(Data!$E$10:$Y$130,MATCH(D82,Data!$D$10:$D$130,0),MATCH(Data!$G$136,Data!$E$8:$Y$8,0)),"-")</f>
        <v>-</v>
      </c>
      <c r="F82" s="47" t="str">
        <f t="shared" si="20"/>
        <v>-</v>
      </c>
      <c r="G82" s="47" t="str">
        <f t="shared" si="21"/>
        <v>-</v>
      </c>
      <c r="H82" s="50" t="str">
        <f t="shared" si="14"/>
        <v>-</v>
      </c>
      <c r="I82" s="50" t="str">
        <f t="shared" si="22"/>
        <v>-</v>
      </c>
      <c r="J82" s="50" t="str">
        <f t="shared" si="15"/>
        <v>-</v>
      </c>
      <c r="K82" s="50" t="str">
        <f t="shared" si="16"/>
        <v>-</v>
      </c>
      <c r="L82" s="50" t="str">
        <f t="shared" si="17"/>
        <v>-</v>
      </c>
      <c r="M82" s="84" t="str">
        <f t="shared" si="23"/>
        <v>-</v>
      </c>
      <c r="N82" s="50" t="str">
        <f t="shared" si="18"/>
        <v>-</v>
      </c>
      <c r="O82" s="50" t="str">
        <f t="shared" si="24"/>
        <v>-</v>
      </c>
      <c r="P82" s="90" t="str">
        <f t="shared" si="19"/>
        <v>-</v>
      </c>
      <c r="Q82" s="6"/>
      <c r="R82" s="2"/>
      <c r="S82" s="2"/>
      <c r="T82" s="9"/>
      <c r="U82" s="9"/>
    </row>
    <row r="83" spans="3:21" ht="16" thickBot="1" x14ac:dyDescent="0.4">
      <c r="C83" s="66">
        <f t="shared" si="12"/>
        <v>64</v>
      </c>
      <c r="D83" s="66" t="str">
        <f t="shared" si="13"/>
        <v>-</v>
      </c>
      <c r="E83" s="45" t="str">
        <f>IFERROR(INDEX(Data!$E$10:$Y$130,MATCH(D83,Data!$D$10:$D$130,0),MATCH(Data!$G$136,Data!$E$8:$Y$8,0)),"-")</f>
        <v>-</v>
      </c>
      <c r="F83" s="52" t="str">
        <f t="shared" si="20"/>
        <v>-</v>
      </c>
      <c r="G83" s="52" t="str">
        <f t="shared" si="21"/>
        <v>-</v>
      </c>
      <c r="H83" s="53" t="str">
        <f t="shared" si="14"/>
        <v>-</v>
      </c>
      <c r="I83" s="53" t="str">
        <f t="shared" si="22"/>
        <v>-</v>
      </c>
      <c r="J83" s="53" t="str">
        <f t="shared" si="15"/>
        <v>-</v>
      </c>
      <c r="K83" s="53" t="str">
        <f t="shared" si="16"/>
        <v>-</v>
      </c>
      <c r="L83" s="53" t="str">
        <f t="shared" si="17"/>
        <v>-</v>
      </c>
      <c r="M83" s="83" t="str">
        <f t="shared" si="23"/>
        <v>-</v>
      </c>
      <c r="N83" s="88" t="str">
        <f t="shared" si="18"/>
        <v>-</v>
      </c>
      <c r="O83" s="88" t="str">
        <f t="shared" si="24"/>
        <v>-</v>
      </c>
      <c r="P83" s="89" t="str">
        <f t="shared" si="19"/>
        <v>-</v>
      </c>
      <c r="Q83" s="6"/>
      <c r="R83" s="2"/>
      <c r="S83" s="2"/>
      <c r="T83" s="9"/>
      <c r="U83" s="9"/>
    </row>
    <row r="84" spans="3:21" ht="16" thickBot="1" x14ac:dyDescent="0.4">
      <c r="C84" s="65">
        <f t="shared" si="12"/>
        <v>65</v>
      </c>
      <c r="D84" s="65" t="str">
        <f t="shared" si="13"/>
        <v>-</v>
      </c>
      <c r="E84" s="45" t="str">
        <f>IFERROR(INDEX(Data!$E$10:$Y$130,MATCH(D84,Data!$D$10:$D$130,0),MATCH(Data!$G$136,Data!$E$8:$Y$8,0)),"-")</f>
        <v>-</v>
      </c>
      <c r="F84" s="47" t="str">
        <f t="shared" ref="F84:F115" si="25">IF(C84&lt;=$F$11,(1+$F$15)*(1+E84)-1,"-")</f>
        <v>-</v>
      </c>
      <c r="G84" s="47" t="str">
        <f t="shared" ref="G84:G119" si="26">IF(C84&lt;=$F$11,$I$15,"-")</f>
        <v>-</v>
      </c>
      <c r="H84" s="50" t="str">
        <f t="shared" si="14"/>
        <v>-</v>
      </c>
      <c r="I84" s="50" t="str">
        <f t="shared" ref="I84:I119" si="27">IF(C84&lt;=$F$11,PMT($I$15,$F$11,-$I$14),"-")</f>
        <v>-</v>
      </c>
      <c r="J84" s="50" t="str">
        <f t="shared" si="15"/>
        <v>-</v>
      </c>
      <c r="K84" s="50" t="str">
        <f t="shared" si="16"/>
        <v>-</v>
      </c>
      <c r="L84" s="50" t="str">
        <f t="shared" si="17"/>
        <v>-</v>
      </c>
      <c r="M84" s="84" t="str">
        <f t="shared" ref="M84:M119" si="28">IF(C84&lt;=$F$11,PMT($F$15,$F$11,-$F$14),"-")</f>
        <v>-</v>
      </c>
      <c r="N84" s="50" t="str">
        <f t="shared" si="18"/>
        <v>-</v>
      </c>
      <c r="O84" s="50" t="str">
        <f t="shared" si="24"/>
        <v>-</v>
      </c>
      <c r="P84" s="90" t="str">
        <f t="shared" si="19"/>
        <v>-</v>
      </c>
      <c r="Q84" s="6"/>
      <c r="R84" s="2"/>
      <c r="S84" s="2"/>
      <c r="T84" s="9"/>
      <c r="U84" s="9"/>
    </row>
    <row r="85" spans="3:21" ht="16" thickBot="1" x14ac:dyDescent="0.4">
      <c r="C85" s="66">
        <f t="shared" si="12"/>
        <v>66</v>
      </c>
      <c r="D85" s="66" t="str">
        <f t="shared" si="13"/>
        <v>-</v>
      </c>
      <c r="E85" s="45" t="str">
        <f>IFERROR(INDEX(Data!$E$10:$Y$130,MATCH(D85,Data!$D$10:$D$130,0),MATCH(Data!$G$136,Data!$E$8:$Y$8,0)),"-")</f>
        <v>-</v>
      </c>
      <c r="F85" s="52" t="str">
        <f t="shared" si="25"/>
        <v>-</v>
      </c>
      <c r="G85" s="52" t="str">
        <f t="shared" si="26"/>
        <v>-</v>
      </c>
      <c r="H85" s="53" t="str">
        <f t="shared" si="14"/>
        <v>-</v>
      </c>
      <c r="I85" s="53" t="str">
        <f t="shared" si="27"/>
        <v>-</v>
      </c>
      <c r="J85" s="53" t="str">
        <f t="shared" si="15"/>
        <v>-</v>
      </c>
      <c r="K85" s="53" t="str">
        <f t="shared" si="16"/>
        <v>-</v>
      </c>
      <c r="L85" s="53" t="str">
        <f t="shared" si="17"/>
        <v>-</v>
      </c>
      <c r="M85" s="83" t="str">
        <f t="shared" si="28"/>
        <v>-</v>
      </c>
      <c r="N85" s="88" t="str">
        <f t="shared" si="18"/>
        <v>-</v>
      </c>
      <c r="O85" s="88" t="str">
        <f t="shared" ref="O85:O119" si="29">IF(C85&lt;=$F$11,O84*(1+$F$15)-M85,"-")</f>
        <v>-</v>
      </c>
      <c r="P85" s="89" t="str">
        <f t="shared" si="19"/>
        <v>-</v>
      </c>
      <c r="Q85" s="6"/>
      <c r="R85" s="2"/>
      <c r="S85" s="2"/>
      <c r="T85" s="9"/>
      <c r="U85" s="9"/>
    </row>
    <row r="86" spans="3:21" ht="16" thickBot="1" x14ac:dyDescent="0.4">
      <c r="C86" s="65">
        <f t="shared" ref="C86:C118" si="30">+C85+1</f>
        <v>67</v>
      </c>
      <c r="D86" s="65" t="str">
        <f t="shared" si="13"/>
        <v>-</v>
      </c>
      <c r="E86" s="45" t="str">
        <f>IFERROR(INDEX(Data!$E$10:$Y$130,MATCH(D86,Data!$D$10:$D$130,0),MATCH(Data!$G$136,Data!$E$8:$Y$8,0)),"-")</f>
        <v>-</v>
      </c>
      <c r="F86" s="47" t="str">
        <f t="shared" si="25"/>
        <v>-</v>
      </c>
      <c r="G86" s="47" t="str">
        <f t="shared" si="26"/>
        <v>-</v>
      </c>
      <c r="H86" s="50" t="str">
        <f t="shared" si="14"/>
        <v>-</v>
      </c>
      <c r="I86" s="50" t="str">
        <f t="shared" si="27"/>
        <v>-</v>
      </c>
      <c r="J86" s="50" t="str">
        <f t="shared" si="15"/>
        <v>-</v>
      </c>
      <c r="K86" s="50" t="str">
        <f t="shared" si="16"/>
        <v>-</v>
      </c>
      <c r="L86" s="50" t="str">
        <f t="shared" si="17"/>
        <v>-</v>
      </c>
      <c r="M86" s="84" t="str">
        <f t="shared" si="28"/>
        <v>-</v>
      </c>
      <c r="N86" s="50" t="str">
        <f t="shared" si="18"/>
        <v>-</v>
      </c>
      <c r="O86" s="50" t="str">
        <f t="shared" si="29"/>
        <v>-</v>
      </c>
      <c r="P86" s="90" t="str">
        <f t="shared" si="19"/>
        <v>-</v>
      </c>
      <c r="Q86" s="6"/>
      <c r="R86" s="2"/>
      <c r="S86" s="2"/>
      <c r="T86" s="9"/>
      <c r="U86" s="9"/>
    </row>
    <row r="87" spans="3:21" ht="16" thickBot="1" x14ac:dyDescent="0.4">
      <c r="C87" s="66">
        <f t="shared" si="30"/>
        <v>68</v>
      </c>
      <c r="D87" s="66" t="str">
        <f t="shared" si="13"/>
        <v>-</v>
      </c>
      <c r="E87" s="45" t="str">
        <f>IFERROR(INDEX(Data!$E$10:$Y$130,MATCH(D87,Data!$D$10:$D$130,0),MATCH(Data!$G$136,Data!$E$8:$Y$8,0)),"-")</f>
        <v>-</v>
      </c>
      <c r="F87" s="52" t="str">
        <f t="shared" si="25"/>
        <v>-</v>
      </c>
      <c r="G87" s="52" t="str">
        <f t="shared" si="26"/>
        <v>-</v>
      </c>
      <c r="H87" s="53" t="str">
        <f t="shared" si="14"/>
        <v>-</v>
      </c>
      <c r="I87" s="53" t="str">
        <f t="shared" si="27"/>
        <v>-</v>
      </c>
      <c r="J87" s="53" t="str">
        <f t="shared" si="15"/>
        <v>-</v>
      </c>
      <c r="K87" s="53" t="str">
        <f t="shared" si="16"/>
        <v>-</v>
      </c>
      <c r="L87" s="53" t="str">
        <f t="shared" si="17"/>
        <v>-</v>
      </c>
      <c r="M87" s="83" t="str">
        <f t="shared" si="28"/>
        <v>-</v>
      </c>
      <c r="N87" s="88" t="str">
        <f t="shared" si="18"/>
        <v>-</v>
      </c>
      <c r="O87" s="88" t="str">
        <f t="shared" si="29"/>
        <v>-</v>
      </c>
      <c r="P87" s="89" t="str">
        <f t="shared" si="19"/>
        <v>-</v>
      </c>
      <c r="Q87" s="6"/>
      <c r="R87" s="2"/>
      <c r="S87" s="2"/>
      <c r="T87" s="9"/>
      <c r="U87" s="9"/>
    </row>
    <row r="88" spans="3:21" ht="16" thickBot="1" x14ac:dyDescent="0.4">
      <c r="C88" s="65">
        <f t="shared" si="30"/>
        <v>69</v>
      </c>
      <c r="D88" s="65" t="str">
        <f t="shared" si="13"/>
        <v>-</v>
      </c>
      <c r="E88" s="45" t="str">
        <f>IFERROR(INDEX(Data!$E$10:$Y$130,MATCH(D88,Data!$D$10:$D$130,0),MATCH(Data!$G$136,Data!$E$8:$Y$8,0)),"-")</f>
        <v>-</v>
      </c>
      <c r="F88" s="47" t="str">
        <f t="shared" si="25"/>
        <v>-</v>
      </c>
      <c r="G88" s="47" t="str">
        <f t="shared" si="26"/>
        <v>-</v>
      </c>
      <c r="H88" s="50" t="str">
        <f t="shared" si="14"/>
        <v>-</v>
      </c>
      <c r="I88" s="50" t="str">
        <f t="shared" si="27"/>
        <v>-</v>
      </c>
      <c r="J88" s="50" t="str">
        <f t="shared" si="15"/>
        <v>-</v>
      </c>
      <c r="K88" s="50" t="str">
        <f t="shared" si="16"/>
        <v>-</v>
      </c>
      <c r="L88" s="50" t="str">
        <f t="shared" si="17"/>
        <v>-</v>
      </c>
      <c r="M88" s="84" t="str">
        <f t="shared" si="28"/>
        <v>-</v>
      </c>
      <c r="N88" s="50" t="str">
        <f t="shared" si="18"/>
        <v>-</v>
      </c>
      <c r="O88" s="50" t="str">
        <f t="shared" si="29"/>
        <v>-</v>
      </c>
      <c r="P88" s="90" t="str">
        <f t="shared" si="19"/>
        <v>-</v>
      </c>
      <c r="Q88" s="6"/>
      <c r="R88" s="2"/>
      <c r="S88" s="2"/>
      <c r="T88" s="9"/>
      <c r="U88" s="9"/>
    </row>
    <row r="89" spans="3:21" ht="16" thickBot="1" x14ac:dyDescent="0.4">
      <c r="C89" s="66">
        <f t="shared" si="30"/>
        <v>70</v>
      </c>
      <c r="D89" s="66" t="str">
        <f t="shared" si="13"/>
        <v>-</v>
      </c>
      <c r="E89" s="45" t="str">
        <f>IFERROR(INDEX(Data!$E$10:$Y$130,MATCH(D89,Data!$D$10:$D$130,0),MATCH(Data!$G$136,Data!$E$8:$Y$8,0)),"-")</f>
        <v>-</v>
      </c>
      <c r="F89" s="52" t="str">
        <f t="shared" si="25"/>
        <v>-</v>
      </c>
      <c r="G89" s="52" t="str">
        <f t="shared" si="26"/>
        <v>-</v>
      </c>
      <c r="H89" s="53" t="str">
        <f t="shared" si="14"/>
        <v>-</v>
      </c>
      <c r="I89" s="53" t="str">
        <f t="shared" si="27"/>
        <v>-</v>
      </c>
      <c r="J89" s="53" t="str">
        <f t="shared" si="15"/>
        <v>-</v>
      </c>
      <c r="K89" s="53" t="str">
        <f t="shared" si="16"/>
        <v>-</v>
      </c>
      <c r="L89" s="53" t="str">
        <f t="shared" si="17"/>
        <v>-</v>
      </c>
      <c r="M89" s="83" t="str">
        <f t="shared" si="28"/>
        <v>-</v>
      </c>
      <c r="N89" s="88" t="str">
        <f t="shared" si="18"/>
        <v>-</v>
      </c>
      <c r="O89" s="88" t="str">
        <f t="shared" si="29"/>
        <v>-</v>
      </c>
      <c r="P89" s="89" t="str">
        <f t="shared" si="19"/>
        <v>-</v>
      </c>
      <c r="Q89" s="6"/>
      <c r="R89" s="2"/>
      <c r="S89" s="2"/>
      <c r="T89" s="9"/>
      <c r="U89" s="9"/>
    </row>
    <row r="90" spans="3:21" ht="16" thickBot="1" x14ac:dyDescent="0.4">
      <c r="C90" s="65">
        <f t="shared" si="30"/>
        <v>71</v>
      </c>
      <c r="D90" s="65" t="str">
        <f t="shared" si="13"/>
        <v>-</v>
      </c>
      <c r="E90" s="45" t="str">
        <f>IFERROR(INDEX(Data!$E$10:$Y$130,MATCH(D90,Data!$D$10:$D$130,0),MATCH(Data!$G$136,Data!$E$8:$Y$8,0)),"-")</f>
        <v>-</v>
      </c>
      <c r="F90" s="47" t="str">
        <f t="shared" si="25"/>
        <v>-</v>
      </c>
      <c r="G90" s="47" t="str">
        <f t="shared" si="26"/>
        <v>-</v>
      </c>
      <c r="H90" s="50" t="str">
        <f t="shared" si="14"/>
        <v>-</v>
      </c>
      <c r="I90" s="50" t="str">
        <f t="shared" si="27"/>
        <v>-</v>
      </c>
      <c r="J90" s="50" t="str">
        <f t="shared" si="15"/>
        <v>-</v>
      </c>
      <c r="K90" s="50" t="str">
        <f t="shared" si="16"/>
        <v>-</v>
      </c>
      <c r="L90" s="50" t="str">
        <f t="shared" si="17"/>
        <v>-</v>
      </c>
      <c r="M90" s="84" t="str">
        <f t="shared" si="28"/>
        <v>-</v>
      </c>
      <c r="N90" s="50" t="str">
        <f t="shared" si="18"/>
        <v>-</v>
      </c>
      <c r="O90" s="50" t="str">
        <f t="shared" si="29"/>
        <v>-</v>
      </c>
      <c r="P90" s="90" t="str">
        <f t="shared" si="19"/>
        <v>-</v>
      </c>
      <c r="Q90" s="6"/>
      <c r="R90" s="2"/>
      <c r="S90" s="2"/>
      <c r="T90" s="9"/>
      <c r="U90" s="9"/>
    </row>
    <row r="91" spans="3:21" ht="16" thickBot="1" x14ac:dyDescent="0.4">
      <c r="C91" s="66">
        <f t="shared" si="30"/>
        <v>72</v>
      </c>
      <c r="D91" s="66" t="str">
        <f t="shared" si="13"/>
        <v>-</v>
      </c>
      <c r="E91" s="45" t="str">
        <f>IFERROR(INDEX(Data!$E$10:$Y$130,MATCH(D91,Data!$D$10:$D$130,0),MATCH(Data!$G$136,Data!$E$8:$Y$8,0)),"-")</f>
        <v>-</v>
      </c>
      <c r="F91" s="52" t="str">
        <f t="shared" si="25"/>
        <v>-</v>
      </c>
      <c r="G91" s="52" t="str">
        <f t="shared" si="26"/>
        <v>-</v>
      </c>
      <c r="H91" s="53" t="str">
        <f t="shared" si="14"/>
        <v>-</v>
      </c>
      <c r="I91" s="53" t="str">
        <f t="shared" si="27"/>
        <v>-</v>
      </c>
      <c r="J91" s="53" t="str">
        <f t="shared" si="15"/>
        <v>-</v>
      </c>
      <c r="K91" s="53" t="str">
        <f t="shared" si="16"/>
        <v>-</v>
      </c>
      <c r="L91" s="53" t="str">
        <f t="shared" si="17"/>
        <v>-</v>
      </c>
      <c r="M91" s="83" t="str">
        <f t="shared" si="28"/>
        <v>-</v>
      </c>
      <c r="N91" s="88" t="str">
        <f t="shared" si="18"/>
        <v>-</v>
      </c>
      <c r="O91" s="88" t="str">
        <f t="shared" si="29"/>
        <v>-</v>
      </c>
      <c r="P91" s="89" t="str">
        <f t="shared" si="19"/>
        <v>-</v>
      </c>
      <c r="Q91" s="6"/>
      <c r="R91" s="2"/>
      <c r="S91" s="2"/>
      <c r="T91" s="9"/>
      <c r="U91" s="9"/>
    </row>
    <row r="92" spans="3:21" ht="16" thickBot="1" x14ac:dyDescent="0.4">
      <c r="C92" s="65">
        <f t="shared" si="30"/>
        <v>73</v>
      </c>
      <c r="D92" s="65" t="str">
        <f t="shared" si="13"/>
        <v>-</v>
      </c>
      <c r="E92" s="45" t="str">
        <f>IFERROR(INDEX(Data!$E$10:$Y$130,MATCH(D92,Data!$D$10:$D$130,0),MATCH(Data!$G$136,Data!$E$8:$Y$8,0)),"-")</f>
        <v>-</v>
      </c>
      <c r="F92" s="47" t="str">
        <f t="shared" si="25"/>
        <v>-</v>
      </c>
      <c r="G92" s="47" t="str">
        <f t="shared" si="26"/>
        <v>-</v>
      </c>
      <c r="H92" s="50" t="str">
        <f t="shared" si="14"/>
        <v>-</v>
      </c>
      <c r="I92" s="50" t="str">
        <f t="shared" si="27"/>
        <v>-</v>
      </c>
      <c r="J92" s="50" t="str">
        <f t="shared" si="15"/>
        <v>-</v>
      </c>
      <c r="K92" s="50" t="str">
        <f t="shared" si="16"/>
        <v>-</v>
      </c>
      <c r="L92" s="50" t="str">
        <f t="shared" si="17"/>
        <v>-</v>
      </c>
      <c r="M92" s="84" t="str">
        <f t="shared" si="28"/>
        <v>-</v>
      </c>
      <c r="N92" s="50" t="str">
        <f t="shared" si="18"/>
        <v>-</v>
      </c>
      <c r="O92" s="50" t="str">
        <f t="shared" si="29"/>
        <v>-</v>
      </c>
      <c r="P92" s="90" t="str">
        <f t="shared" si="19"/>
        <v>-</v>
      </c>
      <c r="Q92" s="6"/>
      <c r="R92" s="2"/>
      <c r="S92" s="2"/>
      <c r="T92" s="9"/>
      <c r="U92" s="9"/>
    </row>
    <row r="93" spans="3:21" ht="16" thickBot="1" x14ac:dyDescent="0.4">
      <c r="C93" s="66">
        <f t="shared" si="30"/>
        <v>74</v>
      </c>
      <c r="D93" s="66" t="str">
        <f t="shared" si="13"/>
        <v>-</v>
      </c>
      <c r="E93" s="45" t="str">
        <f>IFERROR(INDEX(Data!$E$10:$Y$130,MATCH(D93,Data!$D$10:$D$130,0),MATCH(Data!$G$136,Data!$E$8:$Y$8,0)),"-")</f>
        <v>-</v>
      </c>
      <c r="F93" s="52" t="str">
        <f t="shared" si="25"/>
        <v>-</v>
      </c>
      <c r="G93" s="52" t="str">
        <f t="shared" si="26"/>
        <v>-</v>
      </c>
      <c r="H93" s="53" t="str">
        <f t="shared" si="14"/>
        <v>-</v>
      </c>
      <c r="I93" s="53" t="str">
        <f t="shared" si="27"/>
        <v>-</v>
      </c>
      <c r="J93" s="53" t="str">
        <f t="shared" si="15"/>
        <v>-</v>
      </c>
      <c r="K93" s="53" t="str">
        <f t="shared" si="16"/>
        <v>-</v>
      </c>
      <c r="L93" s="53" t="str">
        <f t="shared" si="17"/>
        <v>-</v>
      </c>
      <c r="M93" s="83" t="str">
        <f t="shared" si="28"/>
        <v>-</v>
      </c>
      <c r="N93" s="88" t="str">
        <f t="shared" si="18"/>
        <v>-</v>
      </c>
      <c r="O93" s="88" t="str">
        <f t="shared" si="29"/>
        <v>-</v>
      </c>
      <c r="P93" s="89" t="str">
        <f t="shared" si="19"/>
        <v>-</v>
      </c>
      <c r="Q93" s="6"/>
      <c r="R93" s="2"/>
      <c r="S93" s="2"/>
      <c r="T93" s="9"/>
      <c r="U93" s="9"/>
    </row>
    <row r="94" spans="3:21" ht="16" thickBot="1" x14ac:dyDescent="0.4">
      <c r="C94" s="65">
        <f t="shared" si="30"/>
        <v>75</v>
      </c>
      <c r="D94" s="65" t="str">
        <f t="shared" si="13"/>
        <v>-</v>
      </c>
      <c r="E94" s="45" t="str">
        <f>IFERROR(INDEX(Data!$E$10:$Y$130,MATCH(D94,Data!$D$10:$D$130,0),MATCH(Data!$G$136,Data!$E$8:$Y$8,0)),"-")</f>
        <v>-</v>
      </c>
      <c r="F94" s="47" t="str">
        <f t="shared" si="25"/>
        <v>-</v>
      </c>
      <c r="G94" s="47" t="str">
        <f t="shared" si="26"/>
        <v>-</v>
      </c>
      <c r="H94" s="50" t="str">
        <f t="shared" si="14"/>
        <v>-</v>
      </c>
      <c r="I94" s="50" t="str">
        <f t="shared" si="27"/>
        <v>-</v>
      </c>
      <c r="J94" s="50" t="str">
        <f t="shared" si="15"/>
        <v>-</v>
      </c>
      <c r="K94" s="50" t="str">
        <f t="shared" si="16"/>
        <v>-</v>
      </c>
      <c r="L94" s="50" t="str">
        <f t="shared" si="17"/>
        <v>-</v>
      </c>
      <c r="M94" s="84" t="str">
        <f t="shared" si="28"/>
        <v>-</v>
      </c>
      <c r="N94" s="50" t="str">
        <f t="shared" si="18"/>
        <v>-</v>
      </c>
      <c r="O94" s="50" t="str">
        <f t="shared" si="29"/>
        <v>-</v>
      </c>
      <c r="P94" s="90" t="str">
        <f t="shared" si="19"/>
        <v>-</v>
      </c>
      <c r="Q94" s="6"/>
      <c r="R94" s="2"/>
      <c r="S94" s="2"/>
      <c r="T94" s="9"/>
      <c r="U94" s="9"/>
    </row>
    <row r="95" spans="3:21" ht="16" thickBot="1" x14ac:dyDescent="0.4">
      <c r="C95" s="66">
        <f t="shared" si="30"/>
        <v>76</v>
      </c>
      <c r="D95" s="66" t="str">
        <f t="shared" si="13"/>
        <v>-</v>
      </c>
      <c r="E95" s="45" t="str">
        <f>IFERROR(INDEX(Data!$E$10:$Y$130,MATCH(D95,Data!$D$10:$D$130,0),MATCH(Data!$G$136,Data!$E$8:$Y$8,0)),"-")</f>
        <v>-</v>
      </c>
      <c r="F95" s="52" t="str">
        <f t="shared" si="25"/>
        <v>-</v>
      </c>
      <c r="G95" s="52" t="str">
        <f t="shared" si="26"/>
        <v>-</v>
      </c>
      <c r="H95" s="53" t="str">
        <f t="shared" si="14"/>
        <v>-</v>
      </c>
      <c r="I95" s="53" t="str">
        <f t="shared" si="27"/>
        <v>-</v>
      </c>
      <c r="J95" s="53" t="str">
        <f t="shared" si="15"/>
        <v>-</v>
      </c>
      <c r="K95" s="53" t="str">
        <f t="shared" si="16"/>
        <v>-</v>
      </c>
      <c r="L95" s="53" t="str">
        <f t="shared" si="17"/>
        <v>-</v>
      </c>
      <c r="M95" s="83" t="str">
        <f t="shared" si="28"/>
        <v>-</v>
      </c>
      <c r="N95" s="88" t="str">
        <f t="shared" si="18"/>
        <v>-</v>
      </c>
      <c r="O95" s="88" t="str">
        <f t="shared" si="29"/>
        <v>-</v>
      </c>
      <c r="P95" s="89" t="str">
        <f t="shared" si="19"/>
        <v>-</v>
      </c>
      <c r="Q95" s="6"/>
      <c r="R95" s="2"/>
      <c r="S95" s="2"/>
      <c r="T95" s="9"/>
      <c r="U95" s="9"/>
    </row>
    <row r="96" spans="3:21" ht="16" thickBot="1" x14ac:dyDescent="0.4">
      <c r="C96" s="65">
        <f t="shared" si="30"/>
        <v>77</v>
      </c>
      <c r="D96" s="65" t="str">
        <f t="shared" si="13"/>
        <v>-</v>
      </c>
      <c r="E96" s="45" t="str">
        <f>IFERROR(INDEX(Data!$E$10:$Y$130,MATCH(D96,Data!$D$10:$D$130,0),MATCH(Data!$G$136,Data!$E$8:$Y$8,0)),"-")</f>
        <v>-</v>
      </c>
      <c r="F96" s="47" t="str">
        <f t="shared" si="25"/>
        <v>-</v>
      </c>
      <c r="G96" s="47" t="str">
        <f t="shared" si="26"/>
        <v>-</v>
      </c>
      <c r="H96" s="50" t="str">
        <f t="shared" si="14"/>
        <v>-</v>
      </c>
      <c r="I96" s="50" t="str">
        <f t="shared" si="27"/>
        <v>-</v>
      </c>
      <c r="J96" s="50" t="str">
        <f t="shared" si="15"/>
        <v>-</v>
      </c>
      <c r="K96" s="50" t="str">
        <f t="shared" si="16"/>
        <v>-</v>
      </c>
      <c r="L96" s="50" t="str">
        <f t="shared" si="17"/>
        <v>-</v>
      </c>
      <c r="M96" s="84" t="str">
        <f t="shared" si="28"/>
        <v>-</v>
      </c>
      <c r="N96" s="50" t="str">
        <f t="shared" si="18"/>
        <v>-</v>
      </c>
      <c r="O96" s="50" t="str">
        <f t="shared" si="29"/>
        <v>-</v>
      </c>
      <c r="P96" s="90" t="str">
        <f t="shared" si="19"/>
        <v>-</v>
      </c>
      <c r="Q96" s="6"/>
      <c r="R96" s="2"/>
      <c r="S96" s="2"/>
      <c r="T96" s="9"/>
      <c r="U96" s="9"/>
    </row>
    <row r="97" spans="3:21" ht="16" thickBot="1" x14ac:dyDescent="0.4">
      <c r="C97" s="66">
        <f t="shared" si="30"/>
        <v>78</v>
      </c>
      <c r="D97" s="66" t="str">
        <f t="shared" si="13"/>
        <v>-</v>
      </c>
      <c r="E97" s="45" t="str">
        <f>IFERROR(INDEX(Data!$E$10:$Y$130,MATCH(D97,Data!$D$10:$D$130,0),MATCH(Data!$G$136,Data!$E$8:$Y$8,0)),"-")</f>
        <v>-</v>
      </c>
      <c r="F97" s="52" t="str">
        <f t="shared" si="25"/>
        <v>-</v>
      </c>
      <c r="G97" s="52" t="str">
        <f t="shared" si="26"/>
        <v>-</v>
      </c>
      <c r="H97" s="53" t="str">
        <f t="shared" si="14"/>
        <v>-</v>
      </c>
      <c r="I97" s="53" t="str">
        <f t="shared" si="27"/>
        <v>-</v>
      </c>
      <c r="J97" s="53" t="str">
        <f t="shared" si="15"/>
        <v>-</v>
      </c>
      <c r="K97" s="53" t="str">
        <f t="shared" si="16"/>
        <v>-</v>
      </c>
      <c r="L97" s="53" t="str">
        <f t="shared" si="17"/>
        <v>-</v>
      </c>
      <c r="M97" s="83" t="str">
        <f t="shared" si="28"/>
        <v>-</v>
      </c>
      <c r="N97" s="88" t="str">
        <f t="shared" si="18"/>
        <v>-</v>
      </c>
      <c r="O97" s="88" t="str">
        <f t="shared" si="29"/>
        <v>-</v>
      </c>
      <c r="P97" s="89" t="str">
        <f t="shared" si="19"/>
        <v>-</v>
      </c>
      <c r="Q97" s="6"/>
      <c r="R97" s="2"/>
      <c r="S97" s="2"/>
      <c r="T97" s="9"/>
      <c r="U97" s="9"/>
    </row>
    <row r="98" spans="3:21" ht="16" thickBot="1" x14ac:dyDescent="0.4">
      <c r="C98" s="65">
        <f t="shared" si="30"/>
        <v>79</v>
      </c>
      <c r="D98" s="65" t="str">
        <f t="shared" si="13"/>
        <v>-</v>
      </c>
      <c r="E98" s="45" t="str">
        <f>IFERROR(INDEX(Data!$E$10:$Y$130,MATCH(D98,Data!$D$10:$D$130,0),MATCH(Data!$G$136,Data!$E$8:$Y$8,0)),"-")</f>
        <v>-</v>
      </c>
      <c r="F98" s="47" t="str">
        <f t="shared" si="25"/>
        <v>-</v>
      </c>
      <c r="G98" s="47" t="str">
        <f t="shared" si="26"/>
        <v>-</v>
      </c>
      <c r="H98" s="50" t="str">
        <f t="shared" si="14"/>
        <v>-</v>
      </c>
      <c r="I98" s="50" t="str">
        <f t="shared" si="27"/>
        <v>-</v>
      </c>
      <c r="J98" s="50" t="str">
        <f t="shared" si="15"/>
        <v>-</v>
      </c>
      <c r="K98" s="50" t="str">
        <f t="shared" si="16"/>
        <v>-</v>
      </c>
      <c r="L98" s="50" t="str">
        <f t="shared" si="17"/>
        <v>-</v>
      </c>
      <c r="M98" s="84" t="str">
        <f t="shared" si="28"/>
        <v>-</v>
      </c>
      <c r="N98" s="50" t="str">
        <f t="shared" si="18"/>
        <v>-</v>
      </c>
      <c r="O98" s="50" t="str">
        <f t="shared" si="29"/>
        <v>-</v>
      </c>
      <c r="P98" s="90" t="str">
        <f t="shared" si="19"/>
        <v>-</v>
      </c>
      <c r="Q98" s="6"/>
      <c r="R98" s="2"/>
      <c r="S98" s="2"/>
      <c r="T98" s="9"/>
      <c r="U98" s="9"/>
    </row>
    <row r="99" spans="3:21" ht="16" thickBot="1" x14ac:dyDescent="0.4">
      <c r="C99" s="66">
        <f t="shared" si="30"/>
        <v>80</v>
      </c>
      <c r="D99" s="66" t="str">
        <f t="shared" si="13"/>
        <v>-</v>
      </c>
      <c r="E99" s="45" t="str">
        <f>IFERROR(INDEX(Data!$E$10:$Y$130,MATCH(D99,Data!$D$10:$D$130,0),MATCH(Data!$G$136,Data!$E$8:$Y$8,0)),"-")</f>
        <v>-</v>
      </c>
      <c r="F99" s="52" t="str">
        <f t="shared" si="25"/>
        <v>-</v>
      </c>
      <c r="G99" s="52" t="str">
        <f t="shared" si="26"/>
        <v>-</v>
      </c>
      <c r="H99" s="53" t="str">
        <f t="shared" si="14"/>
        <v>-</v>
      </c>
      <c r="I99" s="53" t="str">
        <f t="shared" si="27"/>
        <v>-</v>
      </c>
      <c r="J99" s="53" t="str">
        <f t="shared" si="15"/>
        <v>-</v>
      </c>
      <c r="K99" s="53" t="str">
        <f t="shared" si="16"/>
        <v>-</v>
      </c>
      <c r="L99" s="53" t="str">
        <f t="shared" si="17"/>
        <v>-</v>
      </c>
      <c r="M99" s="83" t="str">
        <f t="shared" si="28"/>
        <v>-</v>
      </c>
      <c r="N99" s="88" t="str">
        <f t="shared" si="18"/>
        <v>-</v>
      </c>
      <c r="O99" s="88" t="str">
        <f t="shared" si="29"/>
        <v>-</v>
      </c>
      <c r="P99" s="89" t="str">
        <f t="shared" si="19"/>
        <v>-</v>
      </c>
      <c r="Q99" s="6"/>
      <c r="R99" s="2"/>
      <c r="S99" s="2"/>
      <c r="T99" s="9"/>
      <c r="U99" s="9"/>
    </row>
    <row r="100" spans="3:21" ht="16" thickBot="1" x14ac:dyDescent="0.4">
      <c r="C100" s="65">
        <f t="shared" si="30"/>
        <v>81</v>
      </c>
      <c r="D100" s="65" t="str">
        <f t="shared" si="13"/>
        <v>-</v>
      </c>
      <c r="E100" s="45" t="str">
        <f>IFERROR(INDEX(Data!$E$10:$Y$130,MATCH(D100,Data!$D$10:$D$130,0),MATCH(Data!$G$136,Data!$E$8:$Y$8,0)),"-")</f>
        <v>-</v>
      </c>
      <c r="F100" s="47" t="str">
        <f t="shared" si="25"/>
        <v>-</v>
      </c>
      <c r="G100" s="47" t="str">
        <f t="shared" si="26"/>
        <v>-</v>
      </c>
      <c r="H100" s="50" t="str">
        <f t="shared" si="14"/>
        <v>-</v>
      </c>
      <c r="I100" s="50" t="str">
        <f t="shared" si="27"/>
        <v>-</v>
      </c>
      <c r="J100" s="50" t="str">
        <f t="shared" si="15"/>
        <v>-</v>
      </c>
      <c r="K100" s="50" t="str">
        <f t="shared" si="16"/>
        <v>-</v>
      </c>
      <c r="L100" s="50" t="str">
        <f t="shared" si="17"/>
        <v>-</v>
      </c>
      <c r="M100" s="84" t="str">
        <f t="shared" si="28"/>
        <v>-</v>
      </c>
      <c r="N100" s="50" t="str">
        <f t="shared" si="18"/>
        <v>-</v>
      </c>
      <c r="O100" s="50" t="str">
        <f t="shared" si="29"/>
        <v>-</v>
      </c>
      <c r="P100" s="90" t="str">
        <f t="shared" si="19"/>
        <v>-</v>
      </c>
      <c r="Q100" s="6"/>
      <c r="R100" s="2"/>
      <c r="S100" s="2"/>
      <c r="T100" s="9"/>
      <c r="U100" s="9"/>
    </row>
    <row r="101" spans="3:21" ht="16" thickBot="1" x14ac:dyDescent="0.4">
      <c r="C101" s="66">
        <f t="shared" si="30"/>
        <v>82</v>
      </c>
      <c r="D101" s="66" t="str">
        <f t="shared" si="13"/>
        <v>-</v>
      </c>
      <c r="E101" s="45" t="str">
        <f>IFERROR(INDEX(Data!$E$10:$Y$130,MATCH(D101,Data!$D$10:$D$130,0),MATCH(Data!$G$136,Data!$E$8:$Y$8,0)),"-")</f>
        <v>-</v>
      </c>
      <c r="F101" s="52" t="str">
        <f t="shared" si="25"/>
        <v>-</v>
      </c>
      <c r="G101" s="52" t="str">
        <f t="shared" si="26"/>
        <v>-</v>
      </c>
      <c r="H101" s="53" t="str">
        <f t="shared" si="14"/>
        <v>-</v>
      </c>
      <c r="I101" s="53" t="str">
        <f t="shared" si="27"/>
        <v>-</v>
      </c>
      <c r="J101" s="53" t="str">
        <f t="shared" si="15"/>
        <v>-</v>
      </c>
      <c r="K101" s="53" t="str">
        <f t="shared" si="16"/>
        <v>-</v>
      </c>
      <c r="L101" s="53" t="str">
        <f t="shared" si="17"/>
        <v>-</v>
      </c>
      <c r="M101" s="83" t="str">
        <f t="shared" si="28"/>
        <v>-</v>
      </c>
      <c r="N101" s="88" t="str">
        <f t="shared" si="18"/>
        <v>-</v>
      </c>
      <c r="O101" s="88" t="str">
        <f t="shared" si="29"/>
        <v>-</v>
      </c>
      <c r="P101" s="89" t="str">
        <f t="shared" si="19"/>
        <v>-</v>
      </c>
      <c r="Q101" s="6"/>
      <c r="R101" s="2"/>
      <c r="S101" s="2"/>
      <c r="T101" s="9"/>
      <c r="U101" s="9"/>
    </row>
    <row r="102" spans="3:21" ht="16" thickBot="1" x14ac:dyDescent="0.4">
      <c r="C102" s="65">
        <f t="shared" si="30"/>
        <v>83</v>
      </c>
      <c r="D102" s="65" t="str">
        <f t="shared" si="13"/>
        <v>-</v>
      </c>
      <c r="E102" s="45" t="str">
        <f>IFERROR(INDEX(Data!$E$10:$Y$130,MATCH(D102,Data!$D$10:$D$130,0),MATCH(Data!$G$136,Data!$E$8:$Y$8,0)),"-")</f>
        <v>-</v>
      </c>
      <c r="F102" s="47" t="str">
        <f t="shared" si="25"/>
        <v>-</v>
      </c>
      <c r="G102" s="47" t="str">
        <f t="shared" si="26"/>
        <v>-</v>
      </c>
      <c r="H102" s="50" t="str">
        <f t="shared" si="14"/>
        <v>-</v>
      </c>
      <c r="I102" s="50" t="str">
        <f t="shared" si="27"/>
        <v>-</v>
      </c>
      <c r="J102" s="50" t="str">
        <f t="shared" si="15"/>
        <v>-</v>
      </c>
      <c r="K102" s="50" t="str">
        <f t="shared" si="16"/>
        <v>-</v>
      </c>
      <c r="L102" s="50" t="str">
        <f t="shared" si="17"/>
        <v>-</v>
      </c>
      <c r="M102" s="84" t="str">
        <f t="shared" si="28"/>
        <v>-</v>
      </c>
      <c r="N102" s="50" t="str">
        <f t="shared" si="18"/>
        <v>-</v>
      </c>
      <c r="O102" s="50" t="str">
        <f t="shared" si="29"/>
        <v>-</v>
      </c>
      <c r="P102" s="90" t="str">
        <f t="shared" si="19"/>
        <v>-</v>
      </c>
      <c r="Q102" s="6"/>
      <c r="R102" s="2"/>
      <c r="S102" s="2"/>
      <c r="T102" s="9"/>
      <c r="U102" s="9"/>
    </row>
    <row r="103" spans="3:21" ht="16" thickBot="1" x14ac:dyDescent="0.4">
      <c r="C103" s="66">
        <f t="shared" si="30"/>
        <v>84</v>
      </c>
      <c r="D103" s="66" t="str">
        <f t="shared" si="13"/>
        <v>-</v>
      </c>
      <c r="E103" s="45" t="str">
        <f>IFERROR(INDEX(Data!$E$10:$Y$130,MATCH(D103,Data!$D$10:$D$130,0),MATCH(Data!$G$136,Data!$E$8:$Y$8,0)),"-")</f>
        <v>-</v>
      </c>
      <c r="F103" s="52" t="str">
        <f t="shared" si="25"/>
        <v>-</v>
      </c>
      <c r="G103" s="52" t="str">
        <f t="shared" si="26"/>
        <v>-</v>
      </c>
      <c r="H103" s="53" t="str">
        <f t="shared" si="14"/>
        <v>-</v>
      </c>
      <c r="I103" s="53" t="str">
        <f t="shared" si="27"/>
        <v>-</v>
      </c>
      <c r="J103" s="53" t="str">
        <f t="shared" si="15"/>
        <v>-</v>
      </c>
      <c r="K103" s="53" t="str">
        <f t="shared" si="16"/>
        <v>-</v>
      </c>
      <c r="L103" s="53" t="str">
        <f t="shared" si="17"/>
        <v>-</v>
      </c>
      <c r="M103" s="83" t="str">
        <f t="shared" si="28"/>
        <v>-</v>
      </c>
      <c r="N103" s="88" t="str">
        <f t="shared" si="18"/>
        <v>-</v>
      </c>
      <c r="O103" s="88" t="str">
        <f t="shared" si="29"/>
        <v>-</v>
      </c>
      <c r="P103" s="89" t="str">
        <f t="shared" si="19"/>
        <v>-</v>
      </c>
      <c r="Q103" s="6"/>
      <c r="R103" s="2"/>
      <c r="S103" s="2"/>
      <c r="T103" s="9"/>
      <c r="U103" s="9"/>
    </row>
    <row r="104" spans="3:21" ht="16" thickBot="1" x14ac:dyDescent="0.4">
      <c r="C104" s="65">
        <f t="shared" si="30"/>
        <v>85</v>
      </c>
      <c r="D104" s="65" t="str">
        <f t="shared" si="13"/>
        <v>-</v>
      </c>
      <c r="E104" s="45" t="str">
        <f>IFERROR(INDEX(Data!$E$10:$Y$130,MATCH(D104,Data!$D$10:$D$130,0),MATCH(Data!$G$136,Data!$E$8:$Y$8,0)),"-")</f>
        <v>-</v>
      </c>
      <c r="F104" s="47" t="str">
        <f t="shared" si="25"/>
        <v>-</v>
      </c>
      <c r="G104" s="47" t="str">
        <f t="shared" si="26"/>
        <v>-</v>
      </c>
      <c r="H104" s="50" t="str">
        <f t="shared" si="14"/>
        <v>-</v>
      </c>
      <c r="I104" s="50" t="str">
        <f t="shared" si="27"/>
        <v>-</v>
      </c>
      <c r="J104" s="50" t="str">
        <f t="shared" si="15"/>
        <v>-</v>
      </c>
      <c r="K104" s="50" t="str">
        <f t="shared" si="16"/>
        <v>-</v>
      </c>
      <c r="L104" s="50" t="str">
        <f t="shared" si="17"/>
        <v>-</v>
      </c>
      <c r="M104" s="84" t="str">
        <f t="shared" si="28"/>
        <v>-</v>
      </c>
      <c r="N104" s="50" t="str">
        <f t="shared" si="18"/>
        <v>-</v>
      </c>
      <c r="O104" s="50" t="str">
        <f t="shared" si="29"/>
        <v>-</v>
      </c>
      <c r="P104" s="90" t="str">
        <f t="shared" si="19"/>
        <v>-</v>
      </c>
      <c r="Q104" s="6"/>
      <c r="R104" s="2"/>
      <c r="S104" s="2"/>
      <c r="T104" s="9"/>
      <c r="U104" s="9"/>
    </row>
    <row r="105" spans="3:21" ht="16" thickBot="1" x14ac:dyDescent="0.4">
      <c r="C105" s="66">
        <f t="shared" si="30"/>
        <v>86</v>
      </c>
      <c r="D105" s="66" t="str">
        <f t="shared" si="13"/>
        <v>-</v>
      </c>
      <c r="E105" s="45" t="str">
        <f>IFERROR(INDEX(Data!$E$10:$Y$130,MATCH(D105,Data!$D$10:$D$130,0),MATCH(Data!$G$136,Data!$E$8:$Y$8,0)),"-")</f>
        <v>-</v>
      </c>
      <c r="F105" s="52" t="str">
        <f t="shared" si="25"/>
        <v>-</v>
      </c>
      <c r="G105" s="52" t="str">
        <f t="shared" si="26"/>
        <v>-</v>
      </c>
      <c r="H105" s="53" t="str">
        <f t="shared" si="14"/>
        <v>-</v>
      </c>
      <c r="I105" s="53" t="str">
        <f t="shared" si="27"/>
        <v>-</v>
      </c>
      <c r="J105" s="53" t="str">
        <f t="shared" si="15"/>
        <v>-</v>
      </c>
      <c r="K105" s="53" t="str">
        <f t="shared" si="16"/>
        <v>-</v>
      </c>
      <c r="L105" s="53" t="str">
        <f t="shared" si="17"/>
        <v>-</v>
      </c>
      <c r="M105" s="83" t="str">
        <f t="shared" si="28"/>
        <v>-</v>
      </c>
      <c r="N105" s="88" t="str">
        <f t="shared" si="18"/>
        <v>-</v>
      </c>
      <c r="O105" s="88" t="str">
        <f t="shared" si="29"/>
        <v>-</v>
      </c>
      <c r="P105" s="89" t="str">
        <f t="shared" si="19"/>
        <v>-</v>
      </c>
      <c r="Q105" s="6"/>
      <c r="R105" s="2"/>
      <c r="S105" s="2"/>
      <c r="T105" s="9"/>
      <c r="U105" s="9"/>
    </row>
    <row r="106" spans="3:21" ht="16" thickBot="1" x14ac:dyDescent="0.4">
      <c r="C106" s="65">
        <f t="shared" si="30"/>
        <v>87</v>
      </c>
      <c r="D106" s="65" t="str">
        <f t="shared" si="13"/>
        <v>-</v>
      </c>
      <c r="E106" s="45" t="str">
        <f>IFERROR(INDEX(Data!$E$10:$Y$130,MATCH(D106,Data!$D$10:$D$130,0),MATCH(Data!$G$136,Data!$E$8:$Y$8,0)),"-")</f>
        <v>-</v>
      </c>
      <c r="F106" s="47" t="str">
        <f t="shared" si="25"/>
        <v>-</v>
      </c>
      <c r="G106" s="47" t="str">
        <f t="shared" si="26"/>
        <v>-</v>
      </c>
      <c r="H106" s="50" t="str">
        <f t="shared" si="14"/>
        <v>-</v>
      </c>
      <c r="I106" s="50" t="str">
        <f t="shared" si="27"/>
        <v>-</v>
      </c>
      <c r="J106" s="50" t="str">
        <f t="shared" si="15"/>
        <v>-</v>
      </c>
      <c r="K106" s="50" t="str">
        <f t="shared" si="16"/>
        <v>-</v>
      </c>
      <c r="L106" s="50" t="str">
        <f t="shared" si="17"/>
        <v>-</v>
      </c>
      <c r="M106" s="84" t="str">
        <f t="shared" si="28"/>
        <v>-</v>
      </c>
      <c r="N106" s="50" t="str">
        <f t="shared" si="18"/>
        <v>-</v>
      </c>
      <c r="O106" s="50" t="str">
        <f t="shared" si="29"/>
        <v>-</v>
      </c>
      <c r="P106" s="90" t="str">
        <f t="shared" si="19"/>
        <v>-</v>
      </c>
      <c r="Q106" s="6"/>
      <c r="R106" s="2"/>
      <c r="S106" s="2"/>
      <c r="T106" s="9"/>
      <c r="U106" s="9"/>
    </row>
    <row r="107" spans="3:21" ht="16" thickBot="1" x14ac:dyDescent="0.4">
      <c r="C107" s="66">
        <f t="shared" si="30"/>
        <v>88</v>
      </c>
      <c r="D107" s="66" t="str">
        <f t="shared" si="13"/>
        <v>-</v>
      </c>
      <c r="E107" s="45" t="str">
        <f>IFERROR(INDEX(Data!$E$10:$Y$130,MATCH(D107,Data!$D$10:$D$130,0),MATCH(Data!$G$136,Data!$E$8:$Y$8,0)),"-")</f>
        <v>-</v>
      </c>
      <c r="F107" s="52" t="str">
        <f t="shared" si="25"/>
        <v>-</v>
      </c>
      <c r="G107" s="52" t="str">
        <f t="shared" si="26"/>
        <v>-</v>
      </c>
      <c r="H107" s="53" t="str">
        <f t="shared" si="14"/>
        <v>-</v>
      </c>
      <c r="I107" s="53" t="str">
        <f t="shared" si="27"/>
        <v>-</v>
      </c>
      <c r="J107" s="53" t="str">
        <f t="shared" si="15"/>
        <v>-</v>
      </c>
      <c r="K107" s="53" t="str">
        <f t="shared" si="16"/>
        <v>-</v>
      </c>
      <c r="L107" s="53" t="str">
        <f t="shared" si="17"/>
        <v>-</v>
      </c>
      <c r="M107" s="83" t="str">
        <f t="shared" si="28"/>
        <v>-</v>
      </c>
      <c r="N107" s="88" t="str">
        <f t="shared" si="18"/>
        <v>-</v>
      </c>
      <c r="O107" s="88" t="str">
        <f t="shared" si="29"/>
        <v>-</v>
      </c>
      <c r="P107" s="89" t="str">
        <f t="shared" si="19"/>
        <v>-</v>
      </c>
      <c r="Q107" s="6"/>
      <c r="R107" s="2"/>
      <c r="S107" s="2"/>
      <c r="T107" s="9"/>
      <c r="U107" s="9"/>
    </row>
    <row r="108" spans="3:21" ht="16" thickBot="1" x14ac:dyDescent="0.4">
      <c r="C108" s="65">
        <f t="shared" si="30"/>
        <v>89</v>
      </c>
      <c r="D108" s="65" t="str">
        <f t="shared" si="13"/>
        <v>-</v>
      </c>
      <c r="E108" s="45" t="str">
        <f>IFERROR(INDEX(Data!$E$10:$Y$130,MATCH(D108,Data!$D$10:$D$130,0),MATCH(Data!$G$136,Data!$E$8:$Y$8,0)),"-")</f>
        <v>-</v>
      </c>
      <c r="F108" s="47" t="str">
        <f t="shared" si="25"/>
        <v>-</v>
      </c>
      <c r="G108" s="47" t="str">
        <f t="shared" si="26"/>
        <v>-</v>
      </c>
      <c r="H108" s="50" t="str">
        <f t="shared" si="14"/>
        <v>-</v>
      </c>
      <c r="I108" s="50" t="str">
        <f t="shared" si="27"/>
        <v>-</v>
      </c>
      <c r="J108" s="50" t="str">
        <f t="shared" si="15"/>
        <v>-</v>
      </c>
      <c r="K108" s="50" t="str">
        <f t="shared" si="16"/>
        <v>-</v>
      </c>
      <c r="L108" s="50" t="str">
        <f t="shared" si="17"/>
        <v>-</v>
      </c>
      <c r="M108" s="84" t="str">
        <f t="shared" si="28"/>
        <v>-</v>
      </c>
      <c r="N108" s="50" t="str">
        <f t="shared" si="18"/>
        <v>-</v>
      </c>
      <c r="O108" s="50" t="str">
        <f t="shared" si="29"/>
        <v>-</v>
      </c>
      <c r="P108" s="90" t="str">
        <f t="shared" si="19"/>
        <v>-</v>
      </c>
      <c r="Q108" s="6"/>
      <c r="R108" s="2"/>
      <c r="S108" s="2"/>
      <c r="T108" s="9"/>
      <c r="U108" s="9"/>
    </row>
    <row r="109" spans="3:21" ht="16" thickBot="1" x14ac:dyDescent="0.4">
      <c r="C109" s="66">
        <f t="shared" si="30"/>
        <v>90</v>
      </c>
      <c r="D109" s="66" t="str">
        <f t="shared" si="13"/>
        <v>-</v>
      </c>
      <c r="E109" s="45" t="str">
        <f>IFERROR(INDEX(Data!$E$10:$Y$130,MATCH(D109,Data!$D$10:$D$130,0),MATCH(Data!$G$136,Data!$E$8:$Y$8,0)),"-")</f>
        <v>-</v>
      </c>
      <c r="F109" s="52" t="str">
        <f t="shared" si="25"/>
        <v>-</v>
      </c>
      <c r="G109" s="52" t="str">
        <f t="shared" si="26"/>
        <v>-</v>
      </c>
      <c r="H109" s="53" t="str">
        <f t="shared" si="14"/>
        <v>-</v>
      </c>
      <c r="I109" s="53" t="str">
        <f t="shared" si="27"/>
        <v>-</v>
      </c>
      <c r="J109" s="53" t="str">
        <f t="shared" si="15"/>
        <v>-</v>
      </c>
      <c r="K109" s="53" t="str">
        <f t="shared" si="16"/>
        <v>-</v>
      </c>
      <c r="L109" s="53" t="str">
        <f t="shared" si="17"/>
        <v>-</v>
      </c>
      <c r="M109" s="83" t="str">
        <f t="shared" si="28"/>
        <v>-</v>
      </c>
      <c r="N109" s="88" t="str">
        <f t="shared" si="18"/>
        <v>-</v>
      </c>
      <c r="O109" s="88" t="str">
        <f t="shared" si="29"/>
        <v>-</v>
      </c>
      <c r="P109" s="89" t="str">
        <f t="shared" si="19"/>
        <v>-</v>
      </c>
      <c r="Q109" s="6"/>
      <c r="R109" s="2"/>
      <c r="S109" s="2"/>
      <c r="T109" s="9"/>
      <c r="U109" s="9"/>
    </row>
    <row r="110" spans="3:21" ht="16" thickBot="1" x14ac:dyDescent="0.4">
      <c r="C110" s="65">
        <f t="shared" si="30"/>
        <v>91</v>
      </c>
      <c r="D110" s="65" t="str">
        <f t="shared" si="13"/>
        <v>-</v>
      </c>
      <c r="E110" s="45" t="str">
        <f>IFERROR(INDEX(Data!$E$10:$Y$130,MATCH(D110,Data!$D$10:$D$130,0),MATCH(Data!$G$136,Data!$E$8:$Y$8,0)),"-")</f>
        <v>-</v>
      </c>
      <c r="F110" s="47" t="str">
        <f t="shared" si="25"/>
        <v>-</v>
      </c>
      <c r="G110" s="47" t="str">
        <f t="shared" si="26"/>
        <v>-</v>
      </c>
      <c r="H110" s="50" t="str">
        <f t="shared" si="14"/>
        <v>-</v>
      </c>
      <c r="I110" s="50" t="str">
        <f t="shared" si="27"/>
        <v>-</v>
      </c>
      <c r="J110" s="50" t="str">
        <f t="shared" si="15"/>
        <v>-</v>
      </c>
      <c r="K110" s="50" t="str">
        <f t="shared" si="16"/>
        <v>-</v>
      </c>
      <c r="L110" s="50" t="str">
        <f t="shared" si="17"/>
        <v>-</v>
      </c>
      <c r="M110" s="84" t="str">
        <f t="shared" si="28"/>
        <v>-</v>
      </c>
      <c r="N110" s="50" t="str">
        <f t="shared" si="18"/>
        <v>-</v>
      </c>
      <c r="O110" s="50" t="str">
        <f t="shared" si="29"/>
        <v>-</v>
      </c>
      <c r="P110" s="90" t="str">
        <f t="shared" si="19"/>
        <v>-</v>
      </c>
      <c r="Q110" s="6"/>
      <c r="R110" s="2"/>
      <c r="S110" s="2"/>
      <c r="T110" s="9"/>
      <c r="U110" s="9"/>
    </row>
    <row r="111" spans="3:21" ht="16" thickBot="1" x14ac:dyDescent="0.4">
      <c r="C111" s="66">
        <f t="shared" si="30"/>
        <v>92</v>
      </c>
      <c r="D111" s="66" t="str">
        <f t="shared" si="13"/>
        <v>-</v>
      </c>
      <c r="E111" s="45" t="str">
        <f>IFERROR(INDEX(Data!$E$10:$Y$130,MATCH(D111,Data!$D$10:$D$130,0),MATCH(Data!$G$136,Data!$E$8:$Y$8,0)),"-")</f>
        <v>-</v>
      </c>
      <c r="F111" s="52" t="str">
        <f t="shared" si="25"/>
        <v>-</v>
      </c>
      <c r="G111" s="52" t="str">
        <f t="shared" si="26"/>
        <v>-</v>
      </c>
      <c r="H111" s="53" t="str">
        <f t="shared" si="14"/>
        <v>-</v>
      </c>
      <c r="I111" s="53" t="str">
        <f t="shared" si="27"/>
        <v>-</v>
      </c>
      <c r="J111" s="53" t="str">
        <f t="shared" si="15"/>
        <v>-</v>
      </c>
      <c r="K111" s="53" t="str">
        <f t="shared" si="16"/>
        <v>-</v>
      </c>
      <c r="L111" s="53" t="str">
        <f t="shared" si="17"/>
        <v>-</v>
      </c>
      <c r="M111" s="83" t="str">
        <f t="shared" si="28"/>
        <v>-</v>
      </c>
      <c r="N111" s="88" t="str">
        <f t="shared" si="18"/>
        <v>-</v>
      </c>
      <c r="O111" s="88" t="str">
        <f t="shared" si="29"/>
        <v>-</v>
      </c>
      <c r="P111" s="89" t="str">
        <f t="shared" si="19"/>
        <v>-</v>
      </c>
      <c r="Q111" s="6"/>
      <c r="R111" s="2"/>
      <c r="S111" s="2"/>
      <c r="T111" s="9"/>
      <c r="U111" s="9"/>
    </row>
    <row r="112" spans="3:21" ht="16" thickBot="1" x14ac:dyDescent="0.4">
      <c r="C112" s="65">
        <f t="shared" si="30"/>
        <v>93</v>
      </c>
      <c r="D112" s="65" t="str">
        <f t="shared" si="13"/>
        <v>-</v>
      </c>
      <c r="E112" s="45" t="str">
        <f>IFERROR(INDEX(Data!$E$10:$Y$130,MATCH(D112,Data!$D$10:$D$130,0),MATCH(Data!$G$136,Data!$E$8:$Y$8,0)),"-")</f>
        <v>-</v>
      </c>
      <c r="F112" s="47" t="str">
        <f t="shared" si="25"/>
        <v>-</v>
      </c>
      <c r="G112" s="47" t="str">
        <f t="shared" si="26"/>
        <v>-</v>
      </c>
      <c r="H112" s="50" t="str">
        <f t="shared" si="14"/>
        <v>-</v>
      </c>
      <c r="I112" s="50" t="str">
        <f t="shared" si="27"/>
        <v>-</v>
      </c>
      <c r="J112" s="50" t="str">
        <f t="shared" si="15"/>
        <v>-</v>
      </c>
      <c r="K112" s="50" t="str">
        <f t="shared" si="16"/>
        <v>-</v>
      </c>
      <c r="L112" s="50" t="str">
        <f t="shared" si="17"/>
        <v>-</v>
      </c>
      <c r="M112" s="84" t="str">
        <f t="shared" si="28"/>
        <v>-</v>
      </c>
      <c r="N112" s="50" t="str">
        <f t="shared" si="18"/>
        <v>-</v>
      </c>
      <c r="O112" s="50" t="str">
        <f t="shared" si="29"/>
        <v>-</v>
      </c>
      <c r="P112" s="90" t="str">
        <f t="shared" si="19"/>
        <v>-</v>
      </c>
      <c r="Q112" s="6"/>
      <c r="R112" s="2"/>
      <c r="S112" s="2"/>
      <c r="T112" s="9"/>
      <c r="U112" s="9"/>
    </row>
    <row r="113" spans="3:21" ht="16" thickBot="1" x14ac:dyDescent="0.4">
      <c r="C113" s="66">
        <f t="shared" si="30"/>
        <v>94</v>
      </c>
      <c r="D113" s="66" t="str">
        <f t="shared" si="13"/>
        <v>-</v>
      </c>
      <c r="E113" s="45" t="str">
        <f>IFERROR(INDEX(Data!$E$10:$Y$130,MATCH(D113,Data!$D$10:$D$130,0),MATCH(Data!$G$136,Data!$E$8:$Y$8,0)),"-")</f>
        <v>-</v>
      </c>
      <c r="F113" s="52" t="str">
        <f t="shared" si="25"/>
        <v>-</v>
      </c>
      <c r="G113" s="52" t="str">
        <f t="shared" si="26"/>
        <v>-</v>
      </c>
      <c r="H113" s="53" t="str">
        <f t="shared" si="14"/>
        <v>-</v>
      </c>
      <c r="I113" s="53" t="str">
        <f t="shared" si="27"/>
        <v>-</v>
      </c>
      <c r="J113" s="53" t="str">
        <f t="shared" si="15"/>
        <v>-</v>
      </c>
      <c r="K113" s="53" t="str">
        <f t="shared" si="16"/>
        <v>-</v>
      </c>
      <c r="L113" s="53" t="str">
        <f t="shared" si="17"/>
        <v>-</v>
      </c>
      <c r="M113" s="83" t="str">
        <f t="shared" si="28"/>
        <v>-</v>
      </c>
      <c r="N113" s="88" t="str">
        <f t="shared" si="18"/>
        <v>-</v>
      </c>
      <c r="O113" s="88" t="str">
        <f t="shared" si="29"/>
        <v>-</v>
      </c>
      <c r="P113" s="89" t="str">
        <f t="shared" si="19"/>
        <v>-</v>
      </c>
      <c r="Q113" s="6"/>
      <c r="R113" s="2"/>
      <c r="S113" s="2"/>
      <c r="T113" s="9"/>
      <c r="U113" s="9"/>
    </row>
    <row r="114" spans="3:21" ht="16" thickBot="1" x14ac:dyDescent="0.4">
      <c r="C114" s="65">
        <f t="shared" si="30"/>
        <v>95</v>
      </c>
      <c r="D114" s="65" t="str">
        <f t="shared" ref="D114:D117" si="31">IF(C114&lt;=$F$11,$F$9+C113,"-")</f>
        <v>-</v>
      </c>
      <c r="E114" s="45" t="str">
        <f>IFERROR(INDEX(Data!$E$10:$Y$130,MATCH(D114,Data!$D$10:$D$130,0),MATCH(Data!$G$136,Data!$E$8:$Y$8,0)),"-")</f>
        <v>-</v>
      </c>
      <c r="F114" s="47" t="str">
        <f t="shared" si="25"/>
        <v>-</v>
      </c>
      <c r="G114" s="47" t="str">
        <f t="shared" si="26"/>
        <v>-</v>
      </c>
      <c r="H114" s="50" t="str">
        <f t="shared" ref="H114:H117" si="32">IF(C114&lt;=$F$11,M114*L114,"-")</f>
        <v>-</v>
      </c>
      <c r="I114" s="50" t="str">
        <f t="shared" si="27"/>
        <v>-</v>
      </c>
      <c r="J114" s="50" t="str">
        <f t="shared" ref="J114:J117" si="33">IF(C114&lt;=$F$11,J113*(1+F114)-H114,"-")</f>
        <v>-</v>
      </c>
      <c r="K114" s="50" t="str">
        <f t="shared" ref="K114:K117" si="34">IF(C114&lt;=$F$11,K113*(1+G114)-I114,"-")</f>
        <v>-</v>
      </c>
      <c r="L114" s="50" t="str">
        <f t="shared" ref="L114:L117" si="35">IF(C114&lt;=$F$11,L113*(1+E114),"-")</f>
        <v>-</v>
      </c>
      <c r="M114" s="84" t="str">
        <f t="shared" si="28"/>
        <v>-</v>
      </c>
      <c r="N114" s="50" t="str">
        <f t="shared" ref="N114:N117" si="36">IF(C114&lt;=$F$11,I114/L114,"-")</f>
        <v>-</v>
      </c>
      <c r="O114" s="50" t="str">
        <f t="shared" si="29"/>
        <v>-</v>
      </c>
      <c r="P114" s="90" t="str">
        <f t="shared" ref="P114:P117" si="37">IF(C114&lt;=$F$11,K114/L114,"-")</f>
        <v>-</v>
      </c>
      <c r="Q114" s="6"/>
      <c r="R114" s="2"/>
      <c r="S114" s="2"/>
      <c r="T114" s="9"/>
      <c r="U114" s="9"/>
    </row>
    <row r="115" spans="3:21" ht="16" thickBot="1" x14ac:dyDescent="0.4">
      <c r="C115" s="66">
        <f t="shared" si="30"/>
        <v>96</v>
      </c>
      <c r="D115" s="66" t="str">
        <f t="shared" si="31"/>
        <v>-</v>
      </c>
      <c r="E115" s="45" t="str">
        <f>IFERROR(INDEX(Data!$E$10:$Y$130,MATCH(D115,Data!$D$10:$D$130,0),MATCH(Data!$G$136,Data!$E$8:$Y$8,0)),"-")</f>
        <v>-</v>
      </c>
      <c r="F115" s="52" t="str">
        <f t="shared" si="25"/>
        <v>-</v>
      </c>
      <c r="G115" s="52" t="str">
        <f t="shared" si="26"/>
        <v>-</v>
      </c>
      <c r="H115" s="53" t="str">
        <f t="shared" si="32"/>
        <v>-</v>
      </c>
      <c r="I115" s="53" t="str">
        <f t="shared" si="27"/>
        <v>-</v>
      </c>
      <c r="J115" s="53" t="str">
        <f t="shared" si="33"/>
        <v>-</v>
      </c>
      <c r="K115" s="53" t="str">
        <f t="shared" si="34"/>
        <v>-</v>
      </c>
      <c r="L115" s="53" t="str">
        <f t="shared" si="35"/>
        <v>-</v>
      </c>
      <c r="M115" s="83" t="str">
        <f t="shared" si="28"/>
        <v>-</v>
      </c>
      <c r="N115" s="88" t="str">
        <f t="shared" si="36"/>
        <v>-</v>
      </c>
      <c r="O115" s="88" t="str">
        <f t="shared" si="29"/>
        <v>-</v>
      </c>
      <c r="P115" s="89" t="str">
        <f t="shared" si="37"/>
        <v>-</v>
      </c>
      <c r="Q115" s="6"/>
      <c r="R115" s="2"/>
      <c r="S115" s="2"/>
      <c r="T115" s="9"/>
      <c r="U115" s="9"/>
    </row>
    <row r="116" spans="3:21" ht="16" thickBot="1" x14ac:dyDescent="0.4">
      <c r="C116" s="65">
        <f t="shared" si="30"/>
        <v>97</v>
      </c>
      <c r="D116" s="65" t="str">
        <f t="shared" si="31"/>
        <v>-</v>
      </c>
      <c r="E116" s="45" t="str">
        <f>IFERROR(INDEX(Data!$E$10:$Y$130,MATCH(D116,Data!$D$10:$D$130,0),MATCH(Data!$G$136,Data!$E$8:$Y$8,0)),"-")</f>
        <v>-</v>
      </c>
      <c r="F116" s="47" t="str">
        <f t="shared" ref="F116:F147" si="38">IF(C116&lt;=$F$11,(1+$F$15)*(1+E116)-1,"-")</f>
        <v>-</v>
      </c>
      <c r="G116" s="47" t="str">
        <f t="shared" si="26"/>
        <v>-</v>
      </c>
      <c r="H116" s="50" t="str">
        <f t="shared" si="32"/>
        <v>-</v>
      </c>
      <c r="I116" s="50" t="str">
        <f t="shared" si="27"/>
        <v>-</v>
      </c>
      <c r="J116" s="50" t="str">
        <f t="shared" si="33"/>
        <v>-</v>
      </c>
      <c r="K116" s="50" t="str">
        <f t="shared" si="34"/>
        <v>-</v>
      </c>
      <c r="L116" s="50" t="str">
        <f t="shared" si="35"/>
        <v>-</v>
      </c>
      <c r="M116" s="84" t="str">
        <f t="shared" si="28"/>
        <v>-</v>
      </c>
      <c r="N116" s="50" t="str">
        <f t="shared" si="36"/>
        <v>-</v>
      </c>
      <c r="O116" s="50" t="str">
        <f t="shared" si="29"/>
        <v>-</v>
      </c>
      <c r="P116" s="90" t="str">
        <f t="shared" si="37"/>
        <v>-</v>
      </c>
      <c r="Q116" s="6"/>
      <c r="R116" s="2"/>
      <c r="S116" s="2"/>
      <c r="T116" s="9"/>
      <c r="U116" s="9"/>
    </row>
    <row r="117" spans="3:21" ht="16" thickBot="1" x14ac:dyDescent="0.4">
      <c r="C117" s="66">
        <f t="shared" si="30"/>
        <v>98</v>
      </c>
      <c r="D117" s="66" t="str">
        <f t="shared" si="31"/>
        <v>-</v>
      </c>
      <c r="E117" s="45" t="str">
        <f>IFERROR(INDEX(Data!$E$10:$Y$130,MATCH(D117,Data!$D$10:$D$130,0),MATCH(Data!$G$136,Data!$E$8:$Y$8,0)),"-")</f>
        <v>-</v>
      </c>
      <c r="F117" s="52" t="str">
        <f t="shared" si="38"/>
        <v>-</v>
      </c>
      <c r="G117" s="52" t="str">
        <f t="shared" si="26"/>
        <v>-</v>
      </c>
      <c r="H117" s="53" t="str">
        <f t="shared" si="32"/>
        <v>-</v>
      </c>
      <c r="I117" s="53" t="str">
        <f t="shared" si="27"/>
        <v>-</v>
      </c>
      <c r="J117" s="53" t="str">
        <f t="shared" si="33"/>
        <v>-</v>
      </c>
      <c r="K117" s="53" t="str">
        <f t="shared" si="34"/>
        <v>-</v>
      </c>
      <c r="L117" s="53" t="str">
        <f t="shared" si="35"/>
        <v>-</v>
      </c>
      <c r="M117" s="83" t="str">
        <f t="shared" si="28"/>
        <v>-</v>
      </c>
      <c r="N117" s="88" t="str">
        <f t="shared" si="36"/>
        <v>-</v>
      </c>
      <c r="O117" s="88" t="str">
        <f t="shared" si="29"/>
        <v>-</v>
      </c>
      <c r="P117" s="89" t="str">
        <f t="shared" si="37"/>
        <v>-</v>
      </c>
      <c r="Q117" s="6"/>
      <c r="R117" s="2"/>
      <c r="S117" s="2"/>
      <c r="T117" s="9"/>
      <c r="U117" s="9"/>
    </row>
    <row r="118" spans="3:21" ht="16" thickBot="1" x14ac:dyDescent="0.4">
      <c r="C118" s="65">
        <f t="shared" si="30"/>
        <v>99</v>
      </c>
      <c r="D118" s="65" t="str">
        <f t="shared" ref="D118" si="39">IF(C118&lt;=$F$11,$F$9+C117,"-")</f>
        <v>-</v>
      </c>
      <c r="E118" s="45" t="str">
        <f>IFERROR(INDEX(Data!$E$10:$Y$130,MATCH(D118,Data!$D$10:$D$130,0),MATCH(Data!$G$136,Data!$E$8:$Y$8,0)),"-")</f>
        <v>-</v>
      </c>
      <c r="F118" s="47" t="str">
        <f t="shared" si="38"/>
        <v>-</v>
      </c>
      <c r="G118" s="47" t="str">
        <f t="shared" si="26"/>
        <v>-</v>
      </c>
      <c r="H118" s="50" t="str">
        <f t="shared" ref="H118:H119" si="40">IF(C118&lt;=$F$11,M118*L118,"-")</f>
        <v>-</v>
      </c>
      <c r="I118" s="50" t="str">
        <f t="shared" si="27"/>
        <v>-</v>
      </c>
      <c r="J118" s="50" t="str">
        <f t="shared" ref="J118" si="41">IF(C118&lt;=$F$11,J117*(1+F118)-H118,"-")</f>
        <v>-</v>
      </c>
      <c r="K118" s="50" t="str">
        <f t="shared" ref="K118" si="42">IF(C118&lt;=$F$11,K117*(1+G118)-I118,"-")</f>
        <v>-</v>
      </c>
      <c r="L118" s="50" t="str">
        <f t="shared" ref="L118" si="43">IF(C118&lt;=$F$11,L117*(1+E118),"-")</f>
        <v>-</v>
      </c>
      <c r="M118" s="84" t="str">
        <f t="shared" si="28"/>
        <v>-</v>
      </c>
      <c r="N118" s="50" t="str">
        <f t="shared" ref="N118:N119" si="44">IF(C118&lt;=$F$11,I118/L118,"-")</f>
        <v>-</v>
      </c>
      <c r="O118" s="50" t="str">
        <f t="shared" si="29"/>
        <v>-</v>
      </c>
      <c r="P118" s="90" t="str">
        <f t="shared" ref="P118:P119" si="45">IF(C118&lt;=$F$11,K118/L118,"-")</f>
        <v>-</v>
      </c>
      <c r="Q118" s="6"/>
      <c r="R118" s="2"/>
      <c r="S118" s="2"/>
      <c r="T118" s="9"/>
      <c r="U118" s="9"/>
    </row>
    <row r="119" spans="3:21" ht="16" thickBot="1" x14ac:dyDescent="0.4">
      <c r="C119" s="66">
        <f>+C118+1</f>
        <v>100</v>
      </c>
      <c r="D119" s="66" t="str">
        <f>IF(C119&lt;=$F$11,$F$9+C118,"-")</f>
        <v>-</v>
      </c>
      <c r="E119" s="45" t="str">
        <f>IFERROR(INDEX(Data!$E$10:$Y$130,MATCH(D119,Data!$D$10:$D$130,0),MATCH(Data!$G$136,Data!$E$8:$Y$8,0)),"-")</f>
        <v>-</v>
      </c>
      <c r="F119" s="52" t="str">
        <f t="shared" si="38"/>
        <v>-</v>
      </c>
      <c r="G119" s="52" t="str">
        <f t="shared" si="26"/>
        <v>-</v>
      </c>
      <c r="H119" s="53" t="str">
        <f t="shared" si="40"/>
        <v>-</v>
      </c>
      <c r="I119" s="53" t="str">
        <f t="shared" si="27"/>
        <v>-</v>
      </c>
      <c r="J119" s="53" t="str">
        <f>IF(C119&lt;=$F$11,J118*(1+F119)-H119,"-")</f>
        <v>-</v>
      </c>
      <c r="K119" s="53" t="str">
        <f>IF(C119&lt;=$F$11,K118*(1+G119)-I119,"-")</f>
        <v>-</v>
      </c>
      <c r="L119" s="53" t="str">
        <f>IF(C119&lt;=$F$11,L118*(1+E119),"-")</f>
        <v>-</v>
      </c>
      <c r="M119" s="91" t="str">
        <f t="shared" si="28"/>
        <v>-</v>
      </c>
      <c r="N119" s="92" t="str">
        <f t="shared" si="44"/>
        <v>-</v>
      </c>
      <c r="O119" s="92" t="str">
        <f t="shared" si="29"/>
        <v>-</v>
      </c>
      <c r="P119" s="93" t="str">
        <f t="shared" si="45"/>
        <v>-</v>
      </c>
      <c r="Q119" s="6"/>
      <c r="R119" s="2"/>
      <c r="S119" s="2"/>
      <c r="T119" s="9"/>
      <c r="U119" s="9"/>
    </row>
    <row r="120" spans="3:21" ht="15.5" x14ac:dyDescent="0.35">
      <c r="C120" s="65"/>
      <c r="D120" s="67"/>
      <c r="E120" s="54"/>
      <c r="F120" s="55"/>
      <c r="G120" s="55"/>
      <c r="H120" s="50"/>
      <c r="I120" s="50"/>
      <c r="J120" s="50"/>
      <c r="K120" s="50"/>
      <c r="L120" s="50"/>
      <c r="M120" s="50"/>
      <c r="N120" s="50"/>
      <c r="O120" s="50"/>
      <c r="P120" s="50"/>
      <c r="Q120" s="6"/>
      <c r="R120" s="2"/>
      <c r="S120" s="2"/>
      <c r="T120" s="9"/>
      <c r="U120" s="9"/>
    </row>
  </sheetData>
  <sheetProtection algorithmName="SHA-512" hashValue="mD822ucj7G3NKhySLQcYJZXsI4a4PMjG2nejFsB+NW7GgJv2UbUv+zKFIsxaD/DNS4WPcE9VD3LF7OfYbxZBag==" saltValue="0QzbxuPbgdOGtKiLOyb7tA==" spinCount="100000" sheet="1" formatCells="0" formatColumns="0" formatRows="0" insertColumns="0" insertRows="0" insertHyperlinks="0" deleteColumns="0" deleteRows="0" sort="0" autoFilter="0" pivotTables="0"/>
  <protectedRanges>
    <protectedRange sqref="F9 F11 H9:J11 I15 F15 E20:E119" name="Range2"/>
  </protectedRanges>
  <mergeCells count="3">
    <mergeCell ref="H9:J9"/>
    <mergeCell ref="H10:J10"/>
    <mergeCell ref="H11:J11"/>
  </mergeCells>
  <phoneticPr fontId="0" type="noConversion"/>
  <pageMargins left="0.75" right="0.75" top="1" bottom="1" header="0.5" footer="0.5"/>
  <pageSetup scale="23" orientation="landscape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A45209-6819-4356-9029-AC8ABF988F16}">
          <x14:formula1>
            <xm:f>Data!$D$138:$D$140</xm:f>
          </x14:formula1>
          <xm:sqref>H10</xm:sqref>
        </x14:dataValidation>
        <x14:dataValidation type="list" allowBlank="1" showInputMessage="1" showErrorMessage="1" xr:uid="{1EF04E05-D427-4B3F-B714-DEA7E850ABAD}">
          <x14:formula1>
            <xm:f>Data!$G$138:$G$144</xm:f>
          </x14:formula1>
          <xm:sqref>H9:J9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48F0A-00BE-4724-A482-548D491826A1}">
  <sheetPr>
    <tabColor rgb="FF9DC3E6"/>
  </sheetPr>
  <dimension ref="A1:Y146"/>
  <sheetViews>
    <sheetView showGridLines="0" view="pageBreakPreview" zoomScaleNormal="100" zoomScaleSheetLayoutView="100" workbookViewId="0"/>
  </sheetViews>
  <sheetFormatPr defaultColWidth="9.1796875" defaultRowHeight="13" outlineLevelRow="1" x14ac:dyDescent="0.3"/>
  <cols>
    <col min="1" max="2" width="2.7265625" style="32" customWidth="1"/>
    <col min="3" max="3" width="4.26953125" style="32" customWidth="1"/>
    <col min="4" max="4" width="11.7265625" style="32" customWidth="1"/>
    <col min="5" max="25" width="14.1796875" style="32" customWidth="1"/>
    <col min="26" max="26" width="2.7265625" style="32" customWidth="1"/>
    <col min="27" max="16384" width="9.1796875" style="32"/>
  </cols>
  <sheetData>
    <row r="1" spans="1:25" x14ac:dyDescent="0.3">
      <c r="A1" s="155"/>
    </row>
    <row r="2" spans="1:25" ht="13.5" thickBot="1" x14ac:dyDescent="0.35"/>
    <row r="3" spans="1:25" ht="23.5" thickBot="1" x14ac:dyDescent="0.55000000000000004">
      <c r="C3" s="58" t="s">
        <v>74</v>
      </c>
      <c r="D3" s="58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4"/>
    </row>
    <row r="4" spans="1:25" x14ac:dyDescent="0.3">
      <c r="C4" s="97" t="s">
        <v>75</v>
      </c>
      <c r="D4" s="97"/>
    </row>
    <row r="5" spans="1:25" x14ac:dyDescent="0.3">
      <c r="C5" s="31" t="s">
        <v>59</v>
      </c>
      <c r="D5" s="97"/>
    </row>
    <row r="6" spans="1:25" ht="13.5" thickBot="1" x14ac:dyDescent="0.35">
      <c r="D6" s="56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1:25" s="151" customFormat="1" ht="18.5" thickBot="1" x14ac:dyDescent="0.45">
      <c r="E7" s="152" t="s">
        <v>77</v>
      </c>
      <c r="F7" s="153"/>
      <c r="G7" s="153"/>
      <c r="H7" s="153"/>
      <c r="I7" s="153"/>
      <c r="J7" s="153"/>
      <c r="K7" s="153"/>
      <c r="L7" s="152" t="s">
        <v>78</v>
      </c>
      <c r="M7" s="153"/>
      <c r="N7" s="153"/>
      <c r="O7" s="153"/>
      <c r="P7" s="153"/>
      <c r="Q7" s="153"/>
      <c r="R7" s="153"/>
      <c r="S7" s="152" t="s">
        <v>79</v>
      </c>
      <c r="T7" s="153"/>
      <c r="U7" s="153"/>
      <c r="V7" s="153"/>
      <c r="W7" s="153"/>
      <c r="X7" s="153"/>
      <c r="Y7" s="153"/>
    </row>
    <row r="8" spans="1:25" s="97" customFormat="1" ht="13.5" hidden="1" outlineLevel="1" thickBot="1" x14ac:dyDescent="0.35">
      <c r="D8" s="159" t="s">
        <v>40</v>
      </c>
      <c r="E8" s="160" t="str">
        <f>CONCATENATE(E9,$E$7)</f>
        <v>CanadaInflation, Average Consumer Prices</v>
      </c>
      <c r="F8" s="160" t="str">
        <f t="shared" ref="F8:K8" si="0">CONCATENATE(F9,$E$7)</f>
        <v>FranceInflation, Average Consumer Prices</v>
      </c>
      <c r="G8" s="160" t="str">
        <f t="shared" si="0"/>
        <v>GermanyInflation, Average Consumer Prices</v>
      </c>
      <c r="H8" s="160" t="str">
        <f t="shared" si="0"/>
        <v>ItalyInflation, Average Consumer Prices</v>
      </c>
      <c r="I8" s="160" t="str">
        <f t="shared" si="0"/>
        <v>JapanInflation, Average Consumer Prices</v>
      </c>
      <c r="J8" s="160" t="str">
        <f t="shared" si="0"/>
        <v>United KingdomInflation, Average Consumer Prices</v>
      </c>
      <c r="K8" s="160" t="str">
        <f t="shared" si="0"/>
        <v>United StatesInflation, Average Consumer Prices</v>
      </c>
      <c r="L8" s="160" t="str">
        <f>CONCATENATE(L9,$L$7)</f>
        <v>CanadaInflation, End of Period Consumer Prices</v>
      </c>
      <c r="M8" s="160" t="str">
        <f t="shared" ref="M8:R8" si="1">CONCATENATE(M9,$L$7)</f>
        <v>FranceInflation, End of Period Consumer Prices</v>
      </c>
      <c r="N8" s="160" t="str">
        <f t="shared" si="1"/>
        <v>GermanyInflation, End of Period Consumer Prices</v>
      </c>
      <c r="O8" s="160" t="str">
        <f t="shared" si="1"/>
        <v>ItalyInflation, End of Period Consumer Prices</v>
      </c>
      <c r="P8" s="160" t="str">
        <f t="shared" si="1"/>
        <v>JapanInflation, End of Period Consumer Prices</v>
      </c>
      <c r="Q8" s="160" t="str">
        <f t="shared" si="1"/>
        <v>United KingdomInflation, End of Period Consumer Prices</v>
      </c>
      <c r="R8" s="160" t="str">
        <f t="shared" si="1"/>
        <v>United StatesInflation, End of Period Consumer Prices</v>
      </c>
      <c r="S8" s="160" t="str">
        <f t="shared" ref="S8:Y8" si="2">CONCATENATE(S9,$S$7)</f>
        <v>CanadaGross Domestic Product, Constant Prices</v>
      </c>
      <c r="T8" s="160" t="str">
        <f t="shared" si="2"/>
        <v>FranceGross Domestic Product, Constant Prices</v>
      </c>
      <c r="U8" s="160" t="str">
        <f t="shared" si="2"/>
        <v>GermanyGross Domestic Product, Constant Prices</v>
      </c>
      <c r="V8" s="160" t="str">
        <f t="shared" si="2"/>
        <v>ItalyGross Domestic Product, Constant Prices</v>
      </c>
      <c r="W8" s="160" t="str">
        <f t="shared" si="2"/>
        <v>JapanGross Domestic Product, Constant Prices</v>
      </c>
      <c r="X8" s="160" t="str">
        <f t="shared" si="2"/>
        <v>United KingdomGross Domestic Product, Constant Prices</v>
      </c>
      <c r="Y8" s="160" t="str">
        <f t="shared" si="2"/>
        <v>United StatesGross Domestic Product, Constant Prices</v>
      </c>
    </row>
    <row r="9" spans="1:25" ht="13.5" collapsed="1" thickBot="1" x14ac:dyDescent="0.35">
      <c r="D9" s="100" t="s">
        <v>0</v>
      </c>
      <c r="E9" s="100" t="s">
        <v>10</v>
      </c>
      <c r="F9" s="100" t="s">
        <v>12</v>
      </c>
      <c r="G9" s="100" t="s">
        <v>13</v>
      </c>
      <c r="H9" s="100" t="s">
        <v>14</v>
      </c>
      <c r="I9" s="100" t="s">
        <v>15</v>
      </c>
      <c r="J9" s="100" t="s">
        <v>16</v>
      </c>
      <c r="K9" s="100" t="s">
        <v>17</v>
      </c>
      <c r="L9" s="100" t="s">
        <v>10</v>
      </c>
      <c r="M9" s="100" t="s">
        <v>12</v>
      </c>
      <c r="N9" s="100" t="s">
        <v>13</v>
      </c>
      <c r="O9" s="100" t="s">
        <v>14</v>
      </c>
      <c r="P9" s="100" t="s">
        <v>15</v>
      </c>
      <c r="Q9" s="100" t="s">
        <v>16</v>
      </c>
      <c r="R9" s="100" t="s">
        <v>17</v>
      </c>
      <c r="S9" s="150" t="s">
        <v>10</v>
      </c>
      <c r="T9" s="100" t="s">
        <v>12</v>
      </c>
      <c r="U9" s="100" t="s">
        <v>13</v>
      </c>
      <c r="V9" s="100" t="s">
        <v>14</v>
      </c>
      <c r="W9" s="100" t="s">
        <v>15</v>
      </c>
      <c r="X9" s="100" t="s">
        <v>16</v>
      </c>
      <c r="Y9" s="100" t="s">
        <v>17</v>
      </c>
    </row>
    <row r="10" spans="1:25" s="101" customFormat="1" ht="20.149999999999999" customHeight="1" thickBot="1" x14ac:dyDescent="0.3">
      <c r="C10" s="175" t="s">
        <v>39</v>
      </c>
      <c r="D10" s="102">
        <v>1980</v>
      </c>
      <c r="E10" s="103">
        <v>0.10183</v>
      </c>
      <c r="F10" s="103">
        <v>0.13056999999999999</v>
      </c>
      <c r="G10" s="103">
        <v>5.4469999999999998E-2</v>
      </c>
      <c r="H10" s="103">
        <v>0.218</v>
      </c>
      <c r="I10" s="103">
        <v>7.8079999999999997E-2</v>
      </c>
      <c r="J10" s="103">
        <v>0.16849</v>
      </c>
      <c r="K10" s="103">
        <v>0.13502</v>
      </c>
      <c r="L10" s="104">
        <v>7.3369999999999991E-2</v>
      </c>
      <c r="M10" s="104">
        <v>0.13727999999999999</v>
      </c>
      <c r="N10" s="105" t="s">
        <v>20</v>
      </c>
      <c r="O10" s="104">
        <v>0.21174999999999999</v>
      </c>
      <c r="P10" s="104">
        <v>7.2400000000000006E-2</v>
      </c>
      <c r="Q10" s="104">
        <v>0.15157000000000001</v>
      </c>
      <c r="R10" s="104">
        <v>0.11887</v>
      </c>
      <c r="S10" s="161">
        <v>1.26E-2</v>
      </c>
      <c r="T10" s="162">
        <v>1.8089999999999998E-2</v>
      </c>
      <c r="U10" s="162">
        <v>1.272E-2</v>
      </c>
      <c r="V10" s="162">
        <v>3.0990000000000004E-2</v>
      </c>
      <c r="W10" s="162">
        <v>3.1809999999999998E-2</v>
      </c>
      <c r="X10" s="162">
        <v>-2.0499999999999997E-2</v>
      </c>
      <c r="Y10" s="162">
        <v>-2.5700000000000002E-3</v>
      </c>
    </row>
    <row r="11" spans="1:25" s="101" customFormat="1" ht="20.149999999999999" customHeight="1" thickBot="1" x14ac:dyDescent="0.3">
      <c r="C11" s="178"/>
      <c r="D11" s="102">
        <v>1981</v>
      </c>
      <c r="E11" s="107">
        <v>0.12461999999999999</v>
      </c>
      <c r="F11" s="107">
        <v>0.13333</v>
      </c>
      <c r="G11" s="107">
        <v>6.3240000000000005E-2</v>
      </c>
      <c r="H11" s="107">
        <v>0.19510000000000002</v>
      </c>
      <c r="I11" s="107">
        <v>4.9360000000000001E-2</v>
      </c>
      <c r="J11" s="107">
        <v>0.12189</v>
      </c>
      <c r="K11" s="107">
        <v>0.10378</v>
      </c>
      <c r="L11" s="108">
        <v>0.12355000000000001</v>
      </c>
      <c r="M11" s="108">
        <v>0.13891999999999999</v>
      </c>
      <c r="N11" s="109" t="s">
        <v>20</v>
      </c>
      <c r="O11" s="108">
        <v>0.19507000000000002</v>
      </c>
      <c r="P11" s="108">
        <v>4.0439999999999997E-2</v>
      </c>
      <c r="Q11" s="108">
        <v>0.12017</v>
      </c>
      <c r="R11" s="108">
        <v>8.5690000000000002E-2</v>
      </c>
      <c r="S11" s="163">
        <v>3.5029999999999999E-2</v>
      </c>
      <c r="T11" s="164">
        <v>1.1859999999999999E-2</v>
      </c>
      <c r="U11" s="164">
        <v>1.1000000000000001E-3</v>
      </c>
      <c r="V11" s="164">
        <v>-1.234E-2</v>
      </c>
      <c r="W11" s="164">
        <v>4.2610000000000002E-2</v>
      </c>
      <c r="X11" s="164">
        <v>-6.8799999999999998E-3</v>
      </c>
      <c r="Y11" s="164">
        <v>2.537E-2</v>
      </c>
    </row>
    <row r="12" spans="1:25" s="101" customFormat="1" ht="20.149999999999999" customHeight="1" thickBot="1" x14ac:dyDescent="0.3">
      <c r="C12" s="178"/>
      <c r="D12" s="102">
        <v>1982</v>
      </c>
      <c r="E12" s="107">
        <v>0.10803000000000001</v>
      </c>
      <c r="F12" s="107">
        <v>0.11978</v>
      </c>
      <c r="G12" s="107">
        <v>5.2560000000000003E-2</v>
      </c>
      <c r="H12" s="107">
        <v>0.1646</v>
      </c>
      <c r="I12" s="107">
        <v>2.7490000000000001E-2</v>
      </c>
      <c r="J12" s="107">
        <v>8.5109999999999991E-2</v>
      </c>
      <c r="K12" s="107">
        <v>6.1580000000000003E-2</v>
      </c>
      <c r="L12" s="108">
        <v>9.6379999999999993E-2</v>
      </c>
      <c r="M12" s="108">
        <v>9.691000000000001E-2</v>
      </c>
      <c r="N12" s="109" t="s">
        <v>20</v>
      </c>
      <c r="O12" s="108">
        <v>0.16504000000000002</v>
      </c>
      <c r="P12" s="108">
        <v>2.4399999999999998E-2</v>
      </c>
      <c r="Q12" s="108">
        <v>5.364E-2</v>
      </c>
      <c r="R12" s="108">
        <v>4.0170000000000004E-2</v>
      </c>
      <c r="S12" s="163">
        <v>-3.1660000000000001E-2</v>
      </c>
      <c r="T12" s="164">
        <v>2.4039999999999999E-2</v>
      </c>
      <c r="U12" s="164">
        <v>-7.8799999999999999E-3</v>
      </c>
      <c r="V12" s="164">
        <v>4.1399999999999996E-3</v>
      </c>
      <c r="W12" s="164">
        <v>3.2799999999999996E-2</v>
      </c>
      <c r="X12" s="164">
        <v>1.9650000000000001E-2</v>
      </c>
      <c r="Y12" s="164">
        <v>-1.8030000000000001E-2</v>
      </c>
    </row>
    <row r="13" spans="1:25" s="101" customFormat="1" ht="20.149999999999999" customHeight="1" thickBot="1" x14ac:dyDescent="0.3">
      <c r="C13" s="178"/>
      <c r="D13" s="102">
        <v>1983</v>
      </c>
      <c r="E13" s="107">
        <v>5.8159999999999996E-2</v>
      </c>
      <c r="F13" s="107">
        <v>9.4600000000000004E-2</v>
      </c>
      <c r="G13" s="107">
        <v>3.2840000000000001E-2</v>
      </c>
      <c r="H13" s="107">
        <v>0.14699999999999999</v>
      </c>
      <c r="I13" s="107">
        <v>1.8799999999999997E-2</v>
      </c>
      <c r="J13" s="107">
        <v>5.1980000000000005E-2</v>
      </c>
      <c r="K13" s="107">
        <v>3.1600000000000003E-2</v>
      </c>
      <c r="L13" s="108">
        <v>4.6609999999999999E-2</v>
      </c>
      <c r="M13" s="108">
        <v>9.2920000000000003E-2</v>
      </c>
      <c r="N13" s="109" t="s">
        <v>20</v>
      </c>
      <c r="O13" s="108">
        <v>0.14672000000000002</v>
      </c>
      <c r="P13" s="108">
        <v>1.6479999999999998E-2</v>
      </c>
      <c r="Q13" s="108">
        <v>5.3330000000000002E-2</v>
      </c>
      <c r="R13" s="108">
        <v>3.9300000000000002E-2</v>
      </c>
      <c r="S13" s="163">
        <v>2.5619999999999997E-2</v>
      </c>
      <c r="T13" s="164">
        <v>1.2619999999999999E-2</v>
      </c>
      <c r="U13" s="164">
        <v>1.555E-2</v>
      </c>
      <c r="V13" s="164">
        <v>1.1690000000000001E-2</v>
      </c>
      <c r="W13" s="164">
        <v>3.6299999999999999E-2</v>
      </c>
      <c r="X13" s="164">
        <v>4.1660000000000003E-2</v>
      </c>
      <c r="Y13" s="164">
        <v>4.5839999999999999E-2</v>
      </c>
    </row>
    <row r="14" spans="1:25" s="101" customFormat="1" ht="20.149999999999999" customHeight="1" thickBot="1" x14ac:dyDescent="0.3">
      <c r="C14" s="178"/>
      <c r="D14" s="102">
        <v>1984</v>
      </c>
      <c r="E14" s="107">
        <v>4.3390000000000005E-2</v>
      </c>
      <c r="F14" s="107">
        <v>7.6740000000000003E-2</v>
      </c>
      <c r="G14" s="107">
        <v>2.3959999999999999E-2</v>
      </c>
      <c r="H14" s="107">
        <v>0.1074</v>
      </c>
      <c r="I14" s="107">
        <v>2.2509999999999999E-2</v>
      </c>
      <c r="J14" s="107">
        <v>4.4480000000000006E-2</v>
      </c>
      <c r="K14" s="107">
        <v>4.3680000000000004E-2</v>
      </c>
      <c r="L14" s="108">
        <v>3.6639999999999999E-2</v>
      </c>
      <c r="M14" s="108">
        <v>6.6900000000000001E-2</v>
      </c>
      <c r="N14" s="109" t="s">
        <v>20</v>
      </c>
      <c r="O14" s="108">
        <v>0.10725</v>
      </c>
      <c r="P14" s="108">
        <v>2.2970000000000001E-2</v>
      </c>
      <c r="Q14" s="108">
        <v>4.6029999999999995E-2</v>
      </c>
      <c r="R14" s="108">
        <v>3.8960000000000002E-2</v>
      </c>
      <c r="S14" s="163">
        <v>5.8990000000000001E-2</v>
      </c>
      <c r="T14" s="164">
        <v>1.6730000000000002E-2</v>
      </c>
      <c r="U14" s="164">
        <v>2.826E-2</v>
      </c>
      <c r="V14" s="164">
        <v>3.2259999999999997E-2</v>
      </c>
      <c r="W14" s="164">
        <v>4.4109999999999996E-2</v>
      </c>
      <c r="X14" s="164">
        <v>2.2210000000000001E-2</v>
      </c>
      <c r="Y14" s="164">
        <v>7.2359999999999994E-2</v>
      </c>
    </row>
    <row r="15" spans="1:25" s="101" customFormat="1" ht="20.149999999999999" customHeight="1" thickBot="1" x14ac:dyDescent="0.3">
      <c r="C15" s="178"/>
      <c r="D15" s="102">
        <v>1985</v>
      </c>
      <c r="E15" s="107">
        <v>3.9510000000000003E-2</v>
      </c>
      <c r="F15" s="107">
        <v>5.8310000000000001E-2</v>
      </c>
      <c r="G15" s="107">
        <v>2.0840000000000001E-2</v>
      </c>
      <c r="H15" s="107">
        <v>8.9689999999999992E-2</v>
      </c>
      <c r="I15" s="107">
        <v>2.0379999999999999E-2</v>
      </c>
      <c r="J15" s="107">
        <v>5.16E-2</v>
      </c>
      <c r="K15" s="107">
        <v>3.5279999999999999E-2</v>
      </c>
      <c r="L15" s="108">
        <v>4.1329999999999999E-2</v>
      </c>
      <c r="M15" s="108">
        <v>4.7030000000000002E-2</v>
      </c>
      <c r="N15" s="109" t="s">
        <v>20</v>
      </c>
      <c r="O15" s="108">
        <v>9.2409999999999992E-2</v>
      </c>
      <c r="P15" s="108">
        <v>1.6500000000000001E-2</v>
      </c>
      <c r="Q15" s="108">
        <v>5.611E-2</v>
      </c>
      <c r="R15" s="108">
        <v>3.3090000000000001E-2</v>
      </c>
      <c r="S15" s="163">
        <v>4.7380000000000005E-2</v>
      </c>
      <c r="T15" s="164">
        <v>1.67E-2</v>
      </c>
      <c r="U15" s="164">
        <v>2.1920000000000002E-2</v>
      </c>
      <c r="V15" s="164">
        <v>2.7980000000000001E-2</v>
      </c>
      <c r="W15" s="164">
        <v>5.16E-2</v>
      </c>
      <c r="X15" s="164">
        <v>4.0869999999999997E-2</v>
      </c>
      <c r="Y15" s="164">
        <v>4.1689999999999998E-2</v>
      </c>
    </row>
    <row r="16" spans="1:25" s="101" customFormat="1" ht="20.149999999999999" customHeight="1" thickBot="1" x14ac:dyDescent="0.3">
      <c r="C16" s="178"/>
      <c r="D16" s="102">
        <v>1986</v>
      </c>
      <c r="E16" s="107">
        <v>4.1740000000000006E-2</v>
      </c>
      <c r="F16" s="107">
        <v>2.5390000000000003E-2</v>
      </c>
      <c r="G16" s="107">
        <v>-1.25E-3</v>
      </c>
      <c r="H16" s="107">
        <v>5.8200000000000002E-2</v>
      </c>
      <c r="I16" s="107">
        <v>6.0799999999999995E-3</v>
      </c>
      <c r="J16" s="107">
        <v>3.6260000000000001E-2</v>
      </c>
      <c r="K16" s="107">
        <v>1.9439999999999999E-2</v>
      </c>
      <c r="L16" s="108">
        <v>4.3860000000000003E-2</v>
      </c>
      <c r="M16" s="108">
        <v>2.121E-2</v>
      </c>
      <c r="N16" s="109" t="s">
        <v>20</v>
      </c>
      <c r="O16" s="108">
        <v>5.8499999999999996E-2</v>
      </c>
      <c r="P16" s="108">
        <v>-2.2699999999999999E-3</v>
      </c>
      <c r="Q16" s="108">
        <v>3.7499999999999999E-2</v>
      </c>
      <c r="R16" s="108">
        <v>1.6930000000000001E-2</v>
      </c>
      <c r="S16" s="163">
        <v>2.121E-2</v>
      </c>
      <c r="T16" s="164">
        <v>2.3250000000000003E-2</v>
      </c>
      <c r="U16" s="164">
        <v>2.4169999999999997E-2</v>
      </c>
      <c r="V16" s="164">
        <v>2.86E-2</v>
      </c>
      <c r="W16" s="164">
        <v>3.2939999999999997E-2</v>
      </c>
      <c r="X16" s="164">
        <v>3.108E-2</v>
      </c>
      <c r="Y16" s="164">
        <v>3.4630000000000001E-2</v>
      </c>
    </row>
    <row r="17" spans="3:25" s="101" customFormat="1" ht="20.149999999999999" customHeight="1" thickBot="1" x14ac:dyDescent="0.3">
      <c r="C17" s="178"/>
      <c r="D17" s="102">
        <v>1987</v>
      </c>
      <c r="E17" s="107">
        <v>4.3650000000000001E-2</v>
      </c>
      <c r="F17" s="107">
        <v>3.2890000000000003E-2</v>
      </c>
      <c r="G17" s="107">
        <v>2.4199999999999998E-3</v>
      </c>
      <c r="H17" s="107">
        <v>4.7199999999999999E-2</v>
      </c>
      <c r="I17" s="107">
        <v>1.2700000000000001E-3</v>
      </c>
      <c r="J17" s="107">
        <v>4.0660000000000002E-2</v>
      </c>
      <c r="K17" s="107">
        <v>3.5779999999999999E-2</v>
      </c>
      <c r="L17" s="108">
        <v>4.2020000000000002E-2</v>
      </c>
      <c r="M17" s="108">
        <v>3.1150000000000001E-2</v>
      </c>
      <c r="N17" s="109" t="s">
        <v>20</v>
      </c>
      <c r="O17" s="108">
        <v>4.6920000000000003E-2</v>
      </c>
      <c r="P17" s="108">
        <v>7.4900000000000001E-3</v>
      </c>
      <c r="Q17" s="108">
        <v>3.7149999999999996E-2</v>
      </c>
      <c r="R17" s="108">
        <v>4.1840000000000002E-2</v>
      </c>
      <c r="S17" s="163">
        <v>4.0719999999999999E-2</v>
      </c>
      <c r="T17" s="164">
        <v>2.5670000000000002E-2</v>
      </c>
      <c r="U17" s="164">
        <v>1.4690000000000002E-2</v>
      </c>
      <c r="V17" s="164">
        <v>3.1920000000000004E-2</v>
      </c>
      <c r="W17" s="164">
        <v>4.6490000000000004E-2</v>
      </c>
      <c r="X17" s="164">
        <v>5.4199999999999998E-2</v>
      </c>
      <c r="Y17" s="164">
        <v>3.4549999999999997E-2</v>
      </c>
    </row>
    <row r="18" spans="3:25" s="101" customFormat="1" ht="20.149999999999999" customHeight="1" thickBot="1" x14ac:dyDescent="0.3">
      <c r="C18" s="178"/>
      <c r="D18" s="102">
        <v>1988</v>
      </c>
      <c r="E18" s="107">
        <v>4.0309999999999999E-2</v>
      </c>
      <c r="F18" s="107">
        <v>2.7009999999999999E-2</v>
      </c>
      <c r="G18" s="107">
        <v>1.274E-2</v>
      </c>
      <c r="H18" s="107">
        <v>5.0900000000000001E-2</v>
      </c>
      <c r="I18" s="107">
        <v>6.5400000000000007E-3</v>
      </c>
      <c r="J18" s="107">
        <v>4.6120000000000001E-2</v>
      </c>
      <c r="K18" s="107">
        <v>4.0999999999999995E-2</v>
      </c>
      <c r="L18" s="108">
        <v>4.0869999999999997E-2</v>
      </c>
      <c r="M18" s="108">
        <v>3.0810000000000001E-2</v>
      </c>
      <c r="N18" s="109" t="s">
        <v>20</v>
      </c>
      <c r="O18" s="108">
        <v>5.1020000000000003E-2</v>
      </c>
      <c r="P18" s="108">
        <v>1.0529999999999999E-2</v>
      </c>
      <c r="Q18" s="108">
        <v>7.6880000000000004E-2</v>
      </c>
      <c r="R18" s="108">
        <v>4.4909999999999999E-2</v>
      </c>
      <c r="S18" s="163">
        <v>4.4109999999999996E-2</v>
      </c>
      <c r="T18" s="164">
        <v>4.6699999999999998E-2</v>
      </c>
      <c r="U18" s="164">
        <v>3.7360000000000004E-2</v>
      </c>
      <c r="V18" s="164">
        <v>4.1939999999999998E-2</v>
      </c>
      <c r="W18" s="164">
        <v>6.6619999999999999E-2</v>
      </c>
      <c r="X18" s="164">
        <v>5.3760000000000002E-2</v>
      </c>
      <c r="Y18" s="164">
        <v>4.1769999999999995E-2</v>
      </c>
    </row>
    <row r="19" spans="3:25" s="101" customFormat="1" ht="20.149999999999999" customHeight="1" thickBot="1" x14ac:dyDescent="0.3">
      <c r="C19" s="178"/>
      <c r="D19" s="102">
        <v>1989</v>
      </c>
      <c r="E19" s="107">
        <v>4.9840000000000002E-2</v>
      </c>
      <c r="F19" s="107">
        <v>6.5689999999999998E-2</v>
      </c>
      <c r="G19" s="107">
        <v>2.7779999999999999E-2</v>
      </c>
      <c r="H19" s="107">
        <v>6.2449999999999999E-2</v>
      </c>
      <c r="I19" s="107">
        <v>2.2940000000000002E-2</v>
      </c>
      <c r="J19" s="107">
        <v>5.2160000000000005E-2</v>
      </c>
      <c r="K19" s="107">
        <v>4.7910000000000001E-2</v>
      </c>
      <c r="L19" s="108">
        <v>5.203E-2</v>
      </c>
      <c r="M19" s="108">
        <v>3.5630000000000002E-2</v>
      </c>
      <c r="N19" s="109" t="s">
        <v>20</v>
      </c>
      <c r="O19" s="108">
        <v>6.2640000000000001E-2</v>
      </c>
      <c r="P19" s="108">
        <v>2.598E-2</v>
      </c>
      <c r="Q19" s="108">
        <v>5.5030000000000003E-2</v>
      </c>
      <c r="R19" s="108">
        <v>4.9320000000000003E-2</v>
      </c>
      <c r="S19" s="163">
        <v>2.3370000000000002E-2</v>
      </c>
      <c r="T19" s="164">
        <v>4.5850000000000002E-2</v>
      </c>
      <c r="U19" s="164">
        <v>3.9129999999999998E-2</v>
      </c>
      <c r="V19" s="164">
        <v>3.3889999999999997E-2</v>
      </c>
      <c r="W19" s="164">
        <v>4.9259999999999998E-2</v>
      </c>
      <c r="X19" s="164">
        <v>2.402E-2</v>
      </c>
      <c r="Y19" s="164">
        <v>3.6720000000000003E-2</v>
      </c>
    </row>
    <row r="20" spans="3:25" s="101" customFormat="1" ht="20.149999999999999" customHeight="1" thickBot="1" x14ac:dyDescent="0.3">
      <c r="C20" s="106"/>
      <c r="D20" s="102">
        <v>1990</v>
      </c>
      <c r="E20" s="107">
        <v>4.7800000000000002E-2</v>
      </c>
      <c r="F20" s="107">
        <v>3.2300000000000002E-3</v>
      </c>
      <c r="G20" s="107">
        <v>2.6869999999999998E-2</v>
      </c>
      <c r="H20" s="107">
        <v>6.3949999999999993E-2</v>
      </c>
      <c r="I20" s="107">
        <v>3.0710000000000001E-2</v>
      </c>
      <c r="J20" s="107">
        <v>6.9989999999999997E-2</v>
      </c>
      <c r="K20" s="107">
        <v>5.4189999999999995E-2</v>
      </c>
      <c r="L20" s="108">
        <v>4.9169999999999998E-2</v>
      </c>
      <c r="M20" s="108">
        <v>3.2120000000000003E-2</v>
      </c>
      <c r="N20" s="109" t="s">
        <v>20</v>
      </c>
      <c r="O20" s="108">
        <v>9.3089999999999992E-2</v>
      </c>
      <c r="P20" s="108">
        <v>3.6170000000000001E-2</v>
      </c>
      <c r="Q20" s="108">
        <v>7.6170000000000002E-2</v>
      </c>
      <c r="R20" s="108">
        <v>5.7630000000000001E-2</v>
      </c>
      <c r="S20" s="163">
        <v>2.0300000000000001E-3</v>
      </c>
      <c r="T20" s="164">
        <v>2.793E-2</v>
      </c>
      <c r="U20" s="164">
        <v>5.7229999999999996E-2</v>
      </c>
      <c r="V20" s="164">
        <v>2.053E-2</v>
      </c>
      <c r="W20" s="164">
        <v>4.8410000000000002E-2</v>
      </c>
      <c r="X20" s="164">
        <v>5.6100000000000004E-3</v>
      </c>
      <c r="Y20" s="164">
        <v>1.8859999999999998E-2</v>
      </c>
    </row>
    <row r="21" spans="3:25" s="101" customFormat="1" ht="20.149999999999999" customHeight="1" thickBot="1" x14ac:dyDescent="0.3">
      <c r="C21" s="106"/>
      <c r="D21" s="102">
        <v>1991</v>
      </c>
      <c r="E21" s="107">
        <v>5.6260000000000004E-2</v>
      </c>
      <c r="F21" s="107">
        <v>3.406E-2</v>
      </c>
      <c r="G21" s="107">
        <v>3.474E-2</v>
      </c>
      <c r="H21" s="107">
        <v>6.2149999999999997E-2</v>
      </c>
      <c r="I21" s="107">
        <v>3.2730000000000002E-2</v>
      </c>
      <c r="J21" s="107">
        <v>7.5190000000000007E-2</v>
      </c>
      <c r="K21" s="107">
        <v>4.2160000000000003E-2</v>
      </c>
      <c r="L21" s="108">
        <v>4.1110000000000001E-2</v>
      </c>
      <c r="M21" s="108">
        <v>3.2639999999999995E-2</v>
      </c>
      <c r="N21" s="109" t="s">
        <v>20</v>
      </c>
      <c r="O21" s="108">
        <v>5.6710000000000003E-2</v>
      </c>
      <c r="P21" s="108">
        <v>2.7970000000000002E-2</v>
      </c>
      <c r="Q21" s="108">
        <v>7.2029999999999997E-2</v>
      </c>
      <c r="R21" s="108">
        <v>2.9289999999999997E-2</v>
      </c>
      <c r="S21" s="163">
        <v>-2.0910000000000002E-2</v>
      </c>
      <c r="T21" s="164">
        <v>1.2920000000000001E-2</v>
      </c>
      <c r="U21" s="164">
        <v>5.0110000000000002E-2</v>
      </c>
      <c r="V21" s="164">
        <v>1.435E-2</v>
      </c>
      <c r="W21" s="164">
        <v>3.5230000000000004E-2</v>
      </c>
      <c r="X21" s="164">
        <v>-1.405E-2</v>
      </c>
      <c r="Y21" s="164">
        <v>-1.09E-3</v>
      </c>
    </row>
    <row r="22" spans="3:25" s="101" customFormat="1" ht="20.149999999999999" customHeight="1" thickBot="1" x14ac:dyDescent="0.3">
      <c r="C22" s="106"/>
      <c r="D22" s="102">
        <v>1992</v>
      </c>
      <c r="E22" s="107">
        <v>1.49E-2</v>
      </c>
      <c r="F22" s="107">
        <v>2.4550000000000002E-2</v>
      </c>
      <c r="G22" s="107">
        <v>5.0460000000000005E-2</v>
      </c>
      <c r="H22" s="107">
        <v>4.9820000000000003E-2</v>
      </c>
      <c r="I22" s="107">
        <v>1.7270000000000001E-2</v>
      </c>
      <c r="J22" s="107">
        <v>4.2320000000000003E-2</v>
      </c>
      <c r="K22" s="107">
        <v>3.0419999999999999E-2</v>
      </c>
      <c r="L22" s="108">
        <v>1.788E-2</v>
      </c>
      <c r="M22" s="108">
        <v>2.0099999999999996E-2</v>
      </c>
      <c r="N22" s="110">
        <v>3.3000000000000002E-2</v>
      </c>
      <c r="O22" s="108">
        <v>4.6509999999999996E-2</v>
      </c>
      <c r="P22" s="108">
        <v>9.8499999999999994E-3</v>
      </c>
      <c r="Q22" s="108">
        <v>2.5499999999999998E-2</v>
      </c>
      <c r="R22" s="108">
        <v>3.1480000000000001E-2</v>
      </c>
      <c r="S22" s="163">
        <v>8.8999999999999999E-3</v>
      </c>
      <c r="T22" s="164">
        <v>1.4079999999999999E-2</v>
      </c>
      <c r="U22" s="164">
        <v>2.0150000000000001E-2</v>
      </c>
      <c r="V22" s="164">
        <v>8.3400000000000002E-3</v>
      </c>
      <c r="W22" s="164">
        <v>9.0100000000000006E-3</v>
      </c>
      <c r="X22" s="164">
        <v>2.4499999999999999E-3</v>
      </c>
      <c r="Y22" s="164">
        <v>3.5220000000000001E-2</v>
      </c>
    </row>
    <row r="23" spans="3:25" s="101" customFormat="1" ht="20.149999999999999" customHeight="1" thickBot="1" x14ac:dyDescent="0.3">
      <c r="C23" s="106"/>
      <c r="D23" s="102">
        <v>1993</v>
      </c>
      <c r="E23" s="107">
        <v>1.865E-2</v>
      </c>
      <c r="F23" s="107">
        <v>2.2339999999999999E-2</v>
      </c>
      <c r="G23" s="107">
        <v>4.4760000000000001E-2</v>
      </c>
      <c r="H23" s="107">
        <v>4.4989999999999995E-2</v>
      </c>
      <c r="I23" s="107">
        <v>1.2549999999999999E-2</v>
      </c>
      <c r="J23" s="107">
        <v>2.5329999999999998E-2</v>
      </c>
      <c r="K23" s="107">
        <v>2.9700000000000001E-2</v>
      </c>
      <c r="L23" s="108">
        <v>1.814E-2</v>
      </c>
      <c r="M23" s="108">
        <v>2.2269999999999998E-2</v>
      </c>
      <c r="N23" s="110">
        <v>4.2000000000000003E-2</v>
      </c>
      <c r="O23" s="108">
        <v>4.444E-2</v>
      </c>
      <c r="P23" s="108">
        <v>1.1080000000000001E-2</v>
      </c>
      <c r="Q23" s="108">
        <v>2.4089999999999997E-2</v>
      </c>
      <c r="R23" s="108">
        <v>2.6539999999999998E-2</v>
      </c>
      <c r="S23" s="163">
        <v>2.6579999999999999E-2</v>
      </c>
      <c r="T23" s="164">
        <v>-4.2500000000000003E-3</v>
      </c>
      <c r="U23" s="164">
        <v>-9.8099999999999993E-3</v>
      </c>
      <c r="V23" s="164">
        <v>-8.5299999999999994E-3</v>
      </c>
      <c r="W23" s="164">
        <v>-4.5900000000000003E-3</v>
      </c>
      <c r="X23" s="164">
        <v>2.2589999999999999E-2</v>
      </c>
      <c r="Y23" s="164">
        <v>2.7519999999999999E-2</v>
      </c>
    </row>
    <row r="24" spans="3:25" s="101" customFormat="1" ht="20.149999999999999" customHeight="1" thickBot="1" x14ac:dyDescent="0.3">
      <c r="C24" s="106"/>
      <c r="D24" s="102">
        <v>1994</v>
      </c>
      <c r="E24" s="107">
        <v>1.66E-3</v>
      </c>
      <c r="F24" s="107">
        <v>1.6670000000000001E-2</v>
      </c>
      <c r="G24" s="107">
        <v>2.717E-2</v>
      </c>
      <c r="H24" s="107">
        <v>4.1669999999999999E-2</v>
      </c>
      <c r="I24" s="107">
        <v>6.8999999999999999E-3</v>
      </c>
      <c r="J24" s="107">
        <v>1.9939999999999999E-2</v>
      </c>
      <c r="K24" s="107">
        <v>2.596E-2</v>
      </c>
      <c r="L24" s="108">
        <v>3.8999999999999999E-4</v>
      </c>
      <c r="M24" s="108">
        <v>1.439E-2</v>
      </c>
      <c r="N24" s="110">
        <v>2.5000000000000001E-2</v>
      </c>
      <c r="O24" s="108">
        <v>4.0919999999999998E-2</v>
      </c>
      <c r="P24" s="108">
        <v>8.1399999999999997E-3</v>
      </c>
      <c r="Q24" s="108">
        <v>2.0449999999999999E-2</v>
      </c>
      <c r="R24" s="108">
        <v>2.7220000000000001E-2</v>
      </c>
      <c r="S24" s="163">
        <v>4.4940000000000001E-2</v>
      </c>
      <c r="T24" s="164">
        <v>2.4029999999999999E-2</v>
      </c>
      <c r="U24" s="164">
        <v>2.598E-2</v>
      </c>
      <c r="V24" s="164">
        <v>2.1509999999999998E-2</v>
      </c>
      <c r="W24" s="164">
        <v>1.0829999999999999E-2</v>
      </c>
      <c r="X24" s="164">
        <v>3.4089999999999995E-2</v>
      </c>
      <c r="Y24" s="164">
        <v>4.0289999999999999E-2</v>
      </c>
    </row>
    <row r="25" spans="3:25" s="101" customFormat="1" ht="20.149999999999999" customHeight="1" thickBot="1" x14ac:dyDescent="0.3">
      <c r="C25" s="106"/>
      <c r="D25" s="102">
        <v>1995</v>
      </c>
      <c r="E25" s="107">
        <v>2.1489999999999999E-2</v>
      </c>
      <c r="F25" s="107">
        <v>1.7680000000000001E-2</v>
      </c>
      <c r="G25" s="107">
        <v>1.7330000000000002E-2</v>
      </c>
      <c r="H25" s="107">
        <v>5.3869999999999994E-2</v>
      </c>
      <c r="I25" s="107">
        <v>-8.7999999999999992E-4</v>
      </c>
      <c r="J25" s="107">
        <v>2.63E-2</v>
      </c>
      <c r="K25" s="107">
        <v>2.8050000000000002E-2</v>
      </c>
      <c r="L25" s="108">
        <v>2.052E-2</v>
      </c>
      <c r="M25" s="108">
        <v>2.1070000000000002E-2</v>
      </c>
      <c r="N25" s="110">
        <v>1.4999999999999999E-2</v>
      </c>
      <c r="O25" s="108">
        <v>5.6600000000000004E-2</v>
      </c>
      <c r="P25" s="108">
        <v>-5.7099999999999998E-3</v>
      </c>
      <c r="Q25" s="108">
        <v>2.9520000000000001E-2</v>
      </c>
      <c r="R25" s="108">
        <v>2.7050000000000001E-2</v>
      </c>
      <c r="S25" s="163">
        <v>2.682E-2</v>
      </c>
      <c r="T25" s="164">
        <v>2.4569999999999998E-2</v>
      </c>
      <c r="U25" s="164">
        <v>1.512E-2</v>
      </c>
      <c r="V25" s="164">
        <v>2.887E-2</v>
      </c>
      <c r="W25" s="164">
        <v>2.6309999999999997E-2</v>
      </c>
      <c r="X25" s="164">
        <v>2.3860000000000003E-2</v>
      </c>
      <c r="Y25" s="164">
        <v>2.6849999999999999E-2</v>
      </c>
    </row>
    <row r="26" spans="3:25" s="101" customFormat="1" ht="20.149999999999999" customHeight="1" thickBot="1" x14ac:dyDescent="0.3">
      <c r="C26" s="106"/>
      <c r="D26" s="102">
        <v>1996</v>
      </c>
      <c r="E26" s="107">
        <v>1.5709999999999998E-2</v>
      </c>
      <c r="F26" s="107">
        <v>2.0809999999999999E-2</v>
      </c>
      <c r="G26" s="107">
        <v>1.274E-2</v>
      </c>
      <c r="H26" s="107">
        <v>3.9849999999999997E-2</v>
      </c>
      <c r="I26" s="107">
        <v>1.3800000000000002E-3</v>
      </c>
      <c r="J26" s="107">
        <v>2.4249999999999997E-2</v>
      </c>
      <c r="K26" s="107">
        <v>2.9369999999999997E-2</v>
      </c>
      <c r="L26" s="108">
        <v>2.0489999999999998E-2</v>
      </c>
      <c r="M26" s="108">
        <v>1.6990000000000002E-2</v>
      </c>
      <c r="N26" s="110">
        <v>1.4570000000000001E-2</v>
      </c>
      <c r="O26" s="108">
        <v>2.9759999999999998E-2</v>
      </c>
      <c r="P26" s="108">
        <v>5.3E-3</v>
      </c>
      <c r="Q26" s="108">
        <v>2.2879999999999998E-2</v>
      </c>
      <c r="R26" s="108">
        <v>3.0880000000000001E-2</v>
      </c>
      <c r="S26" s="163">
        <v>1.6890000000000002E-2</v>
      </c>
      <c r="T26" s="164">
        <v>1.3469999999999999E-2</v>
      </c>
      <c r="U26" s="164">
        <v>1.0280000000000001E-2</v>
      </c>
      <c r="V26" s="164">
        <v>1.1970000000000001E-2</v>
      </c>
      <c r="W26" s="164">
        <v>3.134E-2</v>
      </c>
      <c r="X26" s="164">
        <v>2.5819999999999999E-2</v>
      </c>
      <c r="Y26" s="164">
        <v>3.773E-2</v>
      </c>
    </row>
    <row r="27" spans="3:25" s="101" customFormat="1" ht="20.149999999999999" customHeight="1" thickBot="1" x14ac:dyDescent="0.3">
      <c r="C27" s="106"/>
      <c r="D27" s="102">
        <v>1997</v>
      </c>
      <c r="E27" s="107">
        <v>1.6209999999999999E-2</v>
      </c>
      <c r="F27" s="107">
        <v>1.2669999999999999E-2</v>
      </c>
      <c r="G27" s="107">
        <v>1.5069999999999998E-2</v>
      </c>
      <c r="H27" s="107">
        <v>1.8489999999999999E-2</v>
      </c>
      <c r="I27" s="107">
        <v>1.6990000000000002E-2</v>
      </c>
      <c r="J27" s="107">
        <v>1.8249999999999999E-2</v>
      </c>
      <c r="K27" s="107">
        <v>2.3380000000000001E-2</v>
      </c>
      <c r="L27" s="108">
        <v>1.004E-2</v>
      </c>
      <c r="M27" s="108">
        <v>1.1399999999999999E-2</v>
      </c>
      <c r="N27" s="110">
        <v>1.4450000000000001E-2</v>
      </c>
      <c r="O27" s="108">
        <v>1.7340000000000001E-2</v>
      </c>
      <c r="P27" s="108">
        <v>2.078E-2</v>
      </c>
      <c r="Q27" s="108">
        <v>1.7100000000000001E-2</v>
      </c>
      <c r="R27" s="108">
        <v>1.686E-2</v>
      </c>
      <c r="S27" s="163">
        <v>4.2800000000000005E-2</v>
      </c>
      <c r="T27" s="164">
        <v>2.5150000000000002E-2</v>
      </c>
      <c r="U27" s="164">
        <v>1.8579999999999999E-2</v>
      </c>
      <c r="V27" s="164">
        <v>1.83E-2</v>
      </c>
      <c r="W27" s="164">
        <v>9.8099999999999993E-3</v>
      </c>
      <c r="X27" s="164">
        <v>4.9249999999999995E-2</v>
      </c>
      <c r="Y27" s="164">
        <v>4.4470000000000003E-2</v>
      </c>
    </row>
    <row r="28" spans="3:25" s="101" customFormat="1" ht="20.149999999999999" customHeight="1" thickBot="1" x14ac:dyDescent="0.3">
      <c r="C28" s="106"/>
      <c r="D28" s="102">
        <v>1998</v>
      </c>
      <c r="E28" s="107">
        <v>9.9600000000000001E-3</v>
      </c>
      <c r="F28" s="107">
        <v>6.7700000000000008E-3</v>
      </c>
      <c r="G28" s="107">
        <v>5.96E-3</v>
      </c>
      <c r="H28" s="107">
        <v>2.0310000000000002E-2</v>
      </c>
      <c r="I28" s="107">
        <v>6.5200000000000006E-3</v>
      </c>
      <c r="J28" s="107">
        <v>1.5569999999999999E-2</v>
      </c>
      <c r="K28" s="107">
        <v>1.5469999999999999E-2</v>
      </c>
      <c r="L28" s="108">
        <v>1.141E-2</v>
      </c>
      <c r="M28" s="108">
        <v>2.3599999999999997E-3</v>
      </c>
      <c r="N28" s="110">
        <v>1.2999999999999999E-3</v>
      </c>
      <c r="O28" s="108">
        <v>1.7049999999999999E-2</v>
      </c>
      <c r="P28" s="108">
        <v>5.3100000000000005E-3</v>
      </c>
      <c r="Q28" s="108">
        <v>1.5560000000000001E-2</v>
      </c>
      <c r="R28" s="108">
        <v>1.6070000000000001E-2</v>
      </c>
      <c r="S28" s="163">
        <v>3.8929999999999999E-2</v>
      </c>
      <c r="T28" s="164">
        <v>3.4660000000000003E-2</v>
      </c>
      <c r="U28" s="164">
        <v>2.1030000000000004E-2</v>
      </c>
      <c r="V28" s="164">
        <v>1.805E-2</v>
      </c>
      <c r="W28" s="164">
        <v>-1.2699999999999999E-2</v>
      </c>
      <c r="X28" s="164">
        <v>3.4029999999999998E-2</v>
      </c>
      <c r="Y28" s="164">
        <v>4.4829999999999995E-2</v>
      </c>
    </row>
    <row r="29" spans="3:25" s="101" customFormat="1" ht="20.149999999999999" customHeight="1" thickBot="1" x14ac:dyDescent="0.3">
      <c r="C29" s="106"/>
      <c r="D29" s="102">
        <v>1999</v>
      </c>
      <c r="E29" s="107">
        <v>1.7350000000000001E-2</v>
      </c>
      <c r="F29" s="107">
        <v>5.7499999999999999E-3</v>
      </c>
      <c r="G29" s="107">
        <v>6.4700000000000001E-3</v>
      </c>
      <c r="H29" s="107">
        <v>1.651E-2</v>
      </c>
      <c r="I29" s="107">
        <v>-3.4699999999999996E-3</v>
      </c>
      <c r="J29" s="107">
        <v>1.329E-2</v>
      </c>
      <c r="K29" s="107">
        <v>2.1930000000000002E-2</v>
      </c>
      <c r="L29" s="108">
        <v>2.3650000000000001E-2</v>
      </c>
      <c r="M29" s="108">
        <v>1.3600000000000001E-2</v>
      </c>
      <c r="N29" s="110">
        <v>1.423E-2</v>
      </c>
      <c r="O29" s="108">
        <v>2.0950000000000003E-2</v>
      </c>
      <c r="P29" s="108">
        <v>-1.0169999999999998E-2</v>
      </c>
      <c r="Q29" s="108">
        <v>1.1240000000000002E-2</v>
      </c>
      <c r="R29" s="108">
        <v>2.9389999999999999E-2</v>
      </c>
      <c r="S29" s="163">
        <v>5.1409999999999997E-2</v>
      </c>
      <c r="T29" s="164">
        <v>3.261E-2</v>
      </c>
      <c r="U29" s="164">
        <v>2.1269999999999997E-2</v>
      </c>
      <c r="V29" s="164">
        <v>1.678E-2</v>
      </c>
      <c r="W29" s="164">
        <v>-3.3400000000000001E-3</v>
      </c>
      <c r="X29" s="164">
        <v>3.058E-2</v>
      </c>
      <c r="Y29" s="164">
        <v>4.7880000000000006E-2</v>
      </c>
    </row>
    <row r="30" spans="3:25" s="101" customFormat="1" ht="20.149999999999999" customHeight="1" thickBot="1" x14ac:dyDescent="0.3">
      <c r="C30" s="106"/>
      <c r="D30" s="102">
        <v>2000</v>
      </c>
      <c r="E30" s="107">
        <v>2.7189999999999999E-2</v>
      </c>
      <c r="F30" s="107">
        <v>1.8149999999999999E-2</v>
      </c>
      <c r="G30" s="107">
        <v>1.413E-2</v>
      </c>
      <c r="H30" s="107">
        <v>2.58E-2</v>
      </c>
      <c r="I30" s="107">
        <v>-6.8700000000000002E-3</v>
      </c>
      <c r="J30" s="107">
        <v>7.9600000000000001E-3</v>
      </c>
      <c r="K30" s="107">
        <v>3.3669999999999999E-2</v>
      </c>
      <c r="L30" s="108">
        <v>3.1280000000000002E-2</v>
      </c>
      <c r="M30" s="108">
        <v>1.806E-2</v>
      </c>
      <c r="N30" s="110">
        <v>2.0409999999999998E-2</v>
      </c>
      <c r="O30" s="108">
        <v>2.7360000000000002E-2</v>
      </c>
      <c r="P30" s="108">
        <v>-7.6800000000000002E-3</v>
      </c>
      <c r="Q30" s="108">
        <v>8.0600000000000012E-3</v>
      </c>
      <c r="R30" s="108">
        <v>3.4270000000000002E-2</v>
      </c>
      <c r="S30" s="163">
        <v>5.1390000000000005E-2</v>
      </c>
      <c r="T30" s="164">
        <v>4.3639999999999998E-2</v>
      </c>
      <c r="U30" s="164">
        <v>2.8809999999999999E-2</v>
      </c>
      <c r="V30" s="164">
        <v>3.882E-2</v>
      </c>
      <c r="W30" s="164">
        <v>2.7650000000000001E-2</v>
      </c>
      <c r="X30" s="164">
        <v>4.3419999999999993E-2</v>
      </c>
      <c r="Y30" s="164">
        <v>4.0780000000000004E-2</v>
      </c>
    </row>
    <row r="31" spans="3:25" s="101" customFormat="1" ht="20.149999999999999" customHeight="1" thickBot="1" x14ac:dyDescent="0.3">
      <c r="C31" s="106"/>
      <c r="D31" s="102">
        <v>2001</v>
      </c>
      <c r="E31" s="107">
        <v>2.5249999999999998E-2</v>
      </c>
      <c r="F31" s="107">
        <v>1.7840000000000002E-2</v>
      </c>
      <c r="G31" s="107">
        <v>1.9E-2</v>
      </c>
      <c r="H31" s="107">
        <v>2.3239999999999997E-2</v>
      </c>
      <c r="I31" s="107">
        <v>-6.9399999999999991E-3</v>
      </c>
      <c r="J31" s="107">
        <v>1.234E-2</v>
      </c>
      <c r="K31" s="107">
        <v>2.8170000000000001E-2</v>
      </c>
      <c r="L31" s="108">
        <v>1.069E-2</v>
      </c>
      <c r="M31" s="108">
        <v>1.4959999999999999E-2</v>
      </c>
      <c r="N31" s="110">
        <v>1.375E-2</v>
      </c>
      <c r="O31" s="108">
        <v>2.2639999999999997E-2</v>
      </c>
      <c r="P31" s="108">
        <v>-9.0900000000000009E-3</v>
      </c>
      <c r="Q31" s="108">
        <v>1.0589999999999999E-2</v>
      </c>
      <c r="R31" s="108">
        <v>1.5520000000000001E-2</v>
      </c>
      <c r="S31" s="163">
        <v>1.8749999999999999E-2</v>
      </c>
      <c r="T31" s="164">
        <v>1.8460000000000001E-2</v>
      </c>
      <c r="U31" s="164">
        <v>1.6330000000000001E-2</v>
      </c>
      <c r="V31" s="164">
        <v>2.0059999999999998E-2</v>
      </c>
      <c r="W31" s="164">
        <v>3.8600000000000001E-3</v>
      </c>
      <c r="X31" s="164">
        <v>2.5729999999999999E-2</v>
      </c>
      <c r="Y31" s="164">
        <v>9.5599999999999991E-3</v>
      </c>
    </row>
    <row r="32" spans="3:25" s="101" customFormat="1" ht="20.149999999999999" customHeight="1" thickBot="1" x14ac:dyDescent="0.3">
      <c r="C32" s="106"/>
      <c r="D32" s="102">
        <v>2002</v>
      </c>
      <c r="E32" s="107">
        <v>2.2579999999999999E-2</v>
      </c>
      <c r="F32" s="107">
        <v>1.9379999999999998E-2</v>
      </c>
      <c r="G32" s="107">
        <v>1.3260000000000001E-2</v>
      </c>
      <c r="H32" s="107">
        <v>2.6120000000000001E-2</v>
      </c>
      <c r="I32" s="107">
        <v>-8.9700000000000005E-3</v>
      </c>
      <c r="J32" s="107">
        <v>1.2589999999999999E-2</v>
      </c>
      <c r="K32" s="107">
        <v>1.5960000000000002E-2</v>
      </c>
      <c r="L32" s="108">
        <v>3.8199999999999998E-2</v>
      </c>
      <c r="M32" s="108">
        <v>2.1850000000000001E-2</v>
      </c>
      <c r="N32" s="110">
        <v>9.8600000000000007E-3</v>
      </c>
      <c r="O32" s="108">
        <v>2.9950000000000001E-2</v>
      </c>
      <c r="P32" s="108">
        <v>-5.3200000000000001E-3</v>
      </c>
      <c r="Q32" s="108">
        <v>1.661E-2</v>
      </c>
      <c r="R32" s="108">
        <v>2.6160000000000003E-2</v>
      </c>
      <c r="S32" s="163">
        <v>2.9990000000000003E-2</v>
      </c>
      <c r="T32" s="164">
        <v>1.1200000000000002E-2</v>
      </c>
      <c r="U32" s="164">
        <v>-2.2899999999999999E-3</v>
      </c>
      <c r="V32" s="164">
        <v>2.7000000000000001E-3</v>
      </c>
      <c r="W32" s="164">
        <v>4.2000000000000002E-4</v>
      </c>
      <c r="X32" s="164">
        <v>1.796E-2</v>
      </c>
      <c r="Y32" s="164">
        <v>1.7000000000000001E-2</v>
      </c>
    </row>
    <row r="33" spans="3:25" s="101" customFormat="1" ht="20.149999999999999" customHeight="1" thickBot="1" x14ac:dyDescent="0.3">
      <c r="C33" s="106"/>
      <c r="D33" s="102">
        <v>2003</v>
      </c>
      <c r="E33" s="107">
        <v>2.759E-2</v>
      </c>
      <c r="F33" s="107">
        <v>2.1690000000000001E-2</v>
      </c>
      <c r="G33" s="107">
        <v>1.0740000000000001E-2</v>
      </c>
      <c r="H33" s="107">
        <v>2.8130000000000002E-2</v>
      </c>
      <c r="I33" s="107">
        <v>-2.63E-3</v>
      </c>
      <c r="J33" s="107">
        <v>1.362E-2</v>
      </c>
      <c r="K33" s="107">
        <v>2.298E-2</v>
      </c>
      <c r="L33" s="108">
        <v>1.7079999999999998E-2</v>
      </c>
      <c r="M33" s="108">
        <v>2.4070000000000001E-2</v>
      </c>
      <c r="N33" s="110">
        <v>1.099E-2</v>
      </c>
      <c r="O33" s="108">
        <v>2.528E-2</v>
      </c>
      <c r="P33" s="108">
        <v>-3.0299999999999997E-3</v>
      </c>
      <c r="Q33" s="108">
        <v>1.2699999999999999E-2</v>
      </c>
      <c r="R33" s="108">
        <v>1.9089999999999999E-2</v>
      </c>
      <c r="S33" s="163">
        <v>1.806E-2</v>
      </c>
      <c r="T33" s="164">
        <v>9.9399999999999992E-3</v>
      </c>
      <c r="U33" s="164">
        <v>-5.3600000000000002E-3</v>
      </c>
      <c r="V33" s="164">
        <v>6.7000000000000002E-4</v>
      </c>
      <c r="W33" s="164">
        <v>1.5349999999999999E-2</v>
      </c>
      <c r="X33" s="164">
        <v>3.1519999999999999E-2</v>
      </c>
      <c r="Y33" s="164">
        <v>2.7959999999999999E-2</v>
      </c>
    </row>
    <row r="34" spans="3:25" s="101" customFormat="1" ht="20.149999999999999" customHeight="1" thickBot="1" x14ac:dyDescent="0.3">
      <c r="C34" s="106"/>
      <c r="D34" s="102">
        <v>2004</v>
      </c>
      <c r="E34" s="107">
        <v>1.857E-2</v>
      </c>
      <c r="F34" s="107">
        <v>2.3349999999999999E-2</v>
      </c>
      <c r="G34" s="107">
        <v>1.78E-2</v>
      </c>
      <c r="H34" s="107">
        <v>2.257E-2</v>
      </c>
      <c r="I34" s="107">
        <v>-1E-4</v>
      </c>
      <c r="J34" s="107">
        <v>1.3440000000000001E-2</v>
      </c>
      <c r="K34" s="107">
        <v>2.6680000000000002E-2</v>
      </c>
      <c r="L34" s="108">
        <v>2.2930000000000002E-2</v>
      </c>
      <c r="M34" s="108">
        <v>2.2429999999999999E-2</v>
      </c>
      <c r="N34" s="110">
        <v>2.1739999999999999E-2</v>
      </c>
      <c r="O34" s="108">
        <v>2.3429999999999999E-2</v>
      </c>
      <c r="P34" s="108">
        <v>5.3100000000000005E-3</v>
      </c>
      <c r="Q34" s="108">
        <v>1.6730000000000002E-2</v>
      </c>
      <c r="R34" s="108">
        <v>3.209E-2</v>
      </c>
      <c r="S34" s="163">
        <v>3.092E-2</v>
      </c>
      <c r="T34" s="164">
        <v>2.5190000000000001E-2</v>
      </c>
      <c r="U34" s="164">
        <v>1.171E-2</v>
      </c>
      <c r="V34" s="164">
        <v>1.474E-2</v>
      </c>
      <c r="W34" s="164">
        <v>2.1860000000000001E-2</v>
      </c>
      <c r="X34" s="164">
        <v>2.4580000000000001E-2</v>
      </c>
      <c r="Y34" s="164">
        <v>3.848E-2</v>
      </c>
    </row>
    <row r="35" spans="3:25" s="101" customFormat="1" ht="20.149999999999999" customHeight="1" thickBot="1" x14ac:dyDescent="0.3">
      <c r="C35" s="106"/>
      <c r="D35" s="102">
        <v>2005</v>
      </c>
      <c r="E35" s="107">
        <v>2.214E-2</v>
      </c>
      <c r="F35" s="107">
        <v>1.8879999999999997E-2</v>
      </c>
      <c r="G35" s="107">
        <v>1.9279999999999999E-2</v>
      </c>
      <c r="H35" s="107">
        <v>2.2069999999999999E-2</v>
      </c>
      <c r="I35" s="107">
        <v>-2.8799999999999997E-3</v>
      </c>
      <c r="J35" s="107">
        <v>2.0569999999999998E-2</v>
      </c>
      <c r="K35" s="107">
        <v>3.3660000000000002E-2</v>
      </c>
      <c r="L35" s="108">
        <v>2.3050000000000001E-2</v>
      </c>
      <c r="M35" s="108">
        <v>1.7270000000000001E-2</v>
      </c>
      <c r="N35" s="110">
        <v>2.128E-2</v>
      </c>
      <c r="O35" s="108">
        <v>2.0480000000000002E-2</v>
      </c>
      <c r="P35" s="108">
        <v>-7.5900000000000004E-3</v>
      </c>
      <c r="Q35" s="108">
        <v>1.9179999999999999E-2</v>
      </c>
      <c r="R35" s="108">
        <v>3.6830000000000002E-2</v>
      </c>
      <c r="S35" s="163">
        <v>3.2099999999999997E-2</v>
      </c>
      <c r="T35" s="164">
        <v>1.9870000000000002E-2</v>
      </c>
      <c r="U35" s="164">
        <v>8.8299999999999993E-3</v>
      </c>
      <c r="V35" s="164">
        <v>7.6300000000000005E-3</v>
      </c>
      <c r="W35" s="164">
        <v>1.804E-2</v>
      </c>
      <c r="X35" s="164">
        <v>2.733E-2</v>
      </c>
      <c r="Y35" s="164">
        <v>3.483E-2</v>
      </c>
    </row>
    <row r="36" spans="3:25" s="101" customFormat="1" ht="20.149999999999999" customHeight="1" thickBot="1" x14ac:dyDescent="0.3">
      <c r="C36" s="106"/>
      <c r="D36" s="102">
        <v>2006</v>
      </c>
      <c r="E36" s="107">
        <v>2.0019999999999996E-2</v>
      </c>
      <c r="F36" s="107">
        <v>1.8929999999999999E-2</v>
      </c>
      <c r="G36" s="107">
        <v>1.7749999999999998E-2</v>
      </c>
      <c r="H36" s="107">
        <v>2.2290000000000001E-2</v>
      </c>
      <c r="I36" s="107">
        <v>2.5600000000000002E-3</v>
      </c>
      <c r="J36" s="107">
        <v>2.3290000000000002E-2</v>
      </c>
      <c r="K36" s="107">
        <v>3.2219999999999999E-2</v>
      </c>
      <c r="L36" s="108">
        <v>1.389E-2</v>
      </c>
      <c r="M36" s="108">
        <v>1.6750000000000001E-2</v>
      </c>
      <c r="N36" s="110">
        <v>1.389E-2</v>
      </c>
      <c r="O36" s="108">
        <v>2.1250000000000002E-2</v>
      </c>
      <c r="P36" s="108">
        <v>3.6700000000000001E-3</v>
      </c>
      <c r="Q36" s="108">
        <v>2.9849999999999998E-2</v>
      </c>
      <c r="R36" s="108">
        <v>2.1989999999999999E-2</v>
      </c>
      <c r="S36" s="163">
        <v>2.6380000000000001E-2</v>
      </c>
      <c r="T36" s="164">
        <v>2.9300000000000003E-2</v>
      </c>
      <c r="U36" s="164">
        <v>3.8620000000000002E-2</v>
      </c>
      <c r="V36" s="164">
        <v>1.7989999999999999E-2</v>
      </c>
      <c r="W36" s="164">
        <v>1.3720000000000001E-2</v>
      </c>
      <c r="X36" s="164">
        <v>2.3809999999999998E-2</v>
      </c>
      <c r="Y36" s="164">
        <v>2.785E-2</v>
      </c>
    </row>
    <row r="37" spans="3:25" s="101" customFormat="1" ht="20.149999999999999" customHeight="1" thickBot="1" x14ac:dyDescent="0.3">
      <c r="C37" s="106"/>
      <c r="D37" s="102">
        <v>2007</v>
      </c>
      <c r="E37" s="107">
        <v>2.138E-2</v>
      </c>
      <c r="F37" s="107">
        <v>1.6080000000000001E-2</v>
      </c>
      <c r="G37" s="107">
        <v>2.2709999999999998E-2</v>
      </c>
      <c r="H37" s="107">
        <v>2.0250000000000001E-2</v>
      </c>
      <c r="I37" s="107">
        <v>4.6000000000000001E-4</v>
      </c>
      <c r="J37" s="107">
        <v>2.3230000000000001E-2</v>
      </c>
      <c r="K37" s="107">
        <v>2.8709999999999999E-2</v>
      </c>
      <c r="L37" s="108">
        <v>2.496E-2</v>
      </c>
      <c r="M37" s="108">
        <v>2.7869999999999999E-2</v>
      </c>
      <c r="N37" s="110">
        <v>3.082E-2</v>
      </c>
      <c r="O37" s="108">
        <v>2.775E-2</v>
      </c>
      <c r="P37" s="108">
        <v>5.11E-3</v>
      </c>
      <c r="Q37" s="108">
        <v>2.0830000000000001E-2</v>
      </c>
      <c r="R37" s="108">
        <v>4.0839999999999994E-2</v>
      </c>
      <c r="S37" s="163">
        <v>2.0499999999999997E-2</v>
      </c>
      <c r="T37" s="164">
        <v>2.4860000000000004E-2</v>
      </c>
      <c r="U37" s="164">
        <v>2.887E-2</v>
      </c>
      <c r="V37" s="164">
        <v>1.4619999999999999E-2</v>
      </c>
      <c r="W37" s="164">
        <v>1.4839999999999999E-2</v>
      </c>
      <c r="X37" s="164">
        <v>2.6249999999999999E-2</v>
      </c>
      <c r="Y37" s="164">
        <v>2.0039999999999999E-2</v>
      </c>
    </row>
    <row r="38" spans="3:25" s="101" customFormat="1" ht="20.149999999999999" customHeight="1" thickBot="1" x14ac:dyDescent="0.3">
      <c r="C38" s="106"/>
      <c r="D38" s="102">
        <v>2008</v>
      </c>
      <c r="E38" s="107">
        <v>2.3700000000000002E-2</v>
      </c>
      <c r="F38" s="107">
        <v>3.1600000000000003E-2</v>
      </c>
      <c r="G38" s="107">
        <v>2.7539999999999999E-2</v>
      </c>
      <c r="H38" s="107">
        <v>3.492E-2</v>
      </c>
      <c r="I38" s="107">
        <v>1.3819999999999999E-2</v>
      </c>
      <c r="J38" s="107">
        <v>3.6019999999999996E-2</v>
      </c>
      <c r="K38" s="107">
        <v>3.8149999999999996E-2</v>
      </c>
      <c r="L38" s="108">
        <v>1.8409999999999999E-2</v>
      </c>
      <c r="M38" s="108">
        <v>1.1639999999999999E-2</v>
      </c>
      <c r="N38" s="110">
        <v>9.9699999999999997E-3</v>
      </c>
      <c r="O38" s="108">
        <v>2.3620000000000002E-2</v>
      </c>
      <c r="P38" s="108">
        <v>1.0700000000000001E-2</v>
      </c>
      <c r="Q38" s="108">
        <v>3.0510000000000002E-2</v>
      </c>
      <c r="R38" s="108">
        <v>7.0099999999999997E-3</v>
      </c>
      <c r="S38" s="163">
        <v>9.9500000000000005E-3</v>
      </c>
      <c r="T38" s="164">
        <v>2.64E-3</v>
      </c>
      <c r="U38" s="164">
        <v>9.1000000000000004E-3</v>
      </c>
      <c r="V38" s="164">
        <v>-1.023E-2</v>
      </c>
      <c r="W38" s="164">
        <v>-1.2239999999999999E-2</v>
      </c>
      <c r="X38" s="164">
        <v>-2.49E-3</v>
      </c>
      <c r="Y38" s="164">
        <v>1.14E-3</v>
      </c>
    </row>
    <row r="39" spans="3:25" s="101" customFormat="1" ht="20.149999999999999" customHeight="1" thickBot="1" x14ac:dyDescent="0.3">
      <c r="C39" s="106"/>
      <c r="D39" s="102">
        <v>2009</v>
      </c>
      <c r="E39" s="107">
        <v>2.99E-3</v>
      </c>
      <c r="F39" s="107">
        <v>1.01E-3</v>
      </c>
      <c r="G39" s="107">
        <v>2.4599999999999999E-3</v>
      </c>
      <c r="H39" s="107">
        <v>7.6500000000000005E-3</v>
      </c>
      <c r="I39" s="107">
        <v>-1.3309999999999999E-2</v>
      </c>
      <c r="J39" s="107">
        <v>2.1649999999999999E-2</v>
      </c>
      <c r="K39" s="107">
        <v>-3.2000000000000002E-3</v>
      </c>
      <c r="L39" s="108">
        <v>7.8700000000000003E-3</v>
      </c>
      <c r="M39" s="108">
        <v>9.8799999999999999E-3</v>
      </c>
      <c r="N39" s="110">
        <v>8.77E-3</v>
      </c>
      <c r="O39" s="108">
        <v>1.099E-2</v>
      </c>
      <c r="P39" s="108">
        <v>-2.001E-2</v>
      </c>
      <c r="Q39" s="108">
        <v>2.894E-2</v>
      </c>
      <c r="R39" s="108">
        <v>1.9189999999999999E-2</v>
      </c>
      <c r="S39" s="163">
        <v>-2.9149999999999999E-2</v>
      </c>
      <c r="T39" s="164">
        <v>-2.7320000000000001E-2</v>
      </c>
      <c r="U39" s="164">
        <v>-5.5480000000000002E-2</v>
      </c>
      <c r="V39" s="164">
        <v>-5.3070000000000006E-2</v>
      </c>
      <c r="W39" s="164">
        <v>-5.6929999999999994E-2</v>
      </c>
      <c r="X39" s="164">
        <v>-4.6210000000000001E-2</v>
      </c>
      <c r="Y39" s="164">
        <v>-2.5760000000000002E-2</v>
      </c>
    </row>
    <row r="40" spans="3:25" s="101" customFormat="1" ht="20.149999999999999" customHeight="1" thickBot="1" x14ac:dyDescent="0.3">
      <c r="C40" s="106"/>
      <c r="D40" s="102">
        <v>2010</v>
      </c>
      <c r="E40" s="107">
        <v>1.7769999999999998E-2</v>
      </c>
      <c r="F40" s="107">
        <v>1.738E-2</v>
      </c>
      <c r="G40" s="107">
        <v>1.119E-2</v>
      </c>
      <c r="H40" s="107">
        <v>1.6200000000000003E-2</v>
      </c>
      <c r="I40" s="107">
        <v>-7.4199999999999995E-3</v>
      </c>
      <c r="J40" s="107">
        <v>3.2980000000000002E-2</v>
      </c>
      <c r="K40" s="107">
        <v>1.6369999999999999E-2</v>
      </c>
      <c r="L40" s="108">
        <v>2.2280000000000001E-2</v>
      </c>
      <c r="M40" s="108">
        <v>1.9879999999999998E-2</v>
      </c>
      <c r="N40" s="110">
        <v>1.848E-2</v>
      </c>
      <c r="O40" s="108">
        <v>2.0649999999999998E-2</v>
      </c>
      <c r="P40" s="108">
        <v>-2.5600000000000002E-3</v>
      </c>
      <c r="Q40" s="108">
        <v>3.703E-2</v>
      </c>
      <c r="R40" s="108">
        <v>1.6890000000000002E-2</v>
      </c>
      <c r="S40" s="163">
        <v>3.0910000000000003E-2</v>
      </c>
      <c r="T40" s="164">
        <v>1.8429999999999998E-2</v>
      </c>
      <c r="U40" s="164">
        <v>4.147E-2</v>
      </c>
      <c r="V40" s="164">
        <v>1.529E-2</v>
      </c>
      <c r="W40" s="164">
        <v>4.0979999999999996E-2</v>
      </c>
      <c r="X40" s="164">
        <v>2.2330000000000003E-2</v>
      </c>
      <c r="Y40" s="164">
        <v>2.6949999999999998E-2</v>
      </c>
    </row>
    <row r="41" spans="3:25" s="101" customFormat="1" ht="20.149999999999999" customHeight="1" thickBot="1" x14ac:dyDescent="0.3">
      <c r="C41" s="106"/>
      <c r="D41" s="102">
        <v>2011</v>
      </c>
      <c r="E41" s="107">
        <v>2.912E-2</v>
      </c>
      <c r="F41" s="107">
        <v>2.2869999999999998E-2</v>
      </c>
      <c r="G41" s="107">
        <v>2.4820000000000002E-2</v>
      </c>
      <c r="H41" s="107">
        <v>2.9350000000000001E-2</v>
      </c>
      <c r="I41" s="107">
        <v>-2.7700000000000003E-3</v>
      </c>
      <c r="J41" s="107">
        <v>4.4640000000000006E-2</v>
      </c>
      <c r="K41" s="107">
        <v>3.1400000000000004E-2</v>
      </c>
      <c r="L41" s="108">
        <v>2.6610000000000002E-2</v>
      </c>
      <c r="M41" s="108">
        <v>2.6339999999999999E-2</v>
      </c>
      <c r="N41" s="110">
        <v>2.3479999999999997E-2</v>
      </c>
      <c r="O41" s="108">
        <v>3.7269999999999998E-2</v>
      </c>
      <c r="P41" s="108">
        <v>-3.0299999999999997E-3</v>
      </c>
      <c r="Q41" s="108">
        <v>4.197E-2</v>
      </c>
      <c r="R41" s="108">
        <v>3.0859999999999999E-2</v>
      </c>
      <c r="S41" s="163">
        <v>3.1370000000000002E-2</v>
      </c>
      <c r="T41" s="164">
        <v>2.4849999999999997E-2</v>
      </c>
      <c r="U41" s="164">
        <v>3.764E-2</v>
      </c>
      <c r="V41" s="164">
        <v>6.9499999999999996E-3</v>
      </c>
      <c r="W41" s="164">
        <v>2.4000000000000001E-4</v>
      </c>
      <c r="X41" s="164">
        <v>1.1379999999999999E-2</v>
      </c>
      <c r="Y41" s="164">
        <v>1.5640000000000001E-2</v>
      </c>
    </row>
    <row r="42" spans="3:25" s="101" customFormat="1" ht="20.149999999999999" customHeight="1" thickBot="1" x14ac:dyDescent="0.3">
      <c r="C42" s="106"/>
      <c r="D42" s="102">
        <v>2012</v>
      </c>
      <c r="E42" s="107">
        <v>1.516E-2</v>
      </c>
      <c r="F42" s="107">
        <v>2.2160000000000003E-2</v>
      </c>
      <c r="G42" s="107">
        <v>2.1589999999999998E-2</v>
      </c>
      <c r="H42" s="107">
        <v>3.3149999999999999E-2</v>
      </c>
      <c r="I42" s="107">
        <v>-4.8999999999999998E-4</v>
      </c>
      <c r="J42" s="107">
        <v>2.828E-2</v>
      </c>
      <c r="K42" s="107">
        <v>2.0729999999999998E-2</v>
      </c>
      <c r="L42" s="108">
        <v>9.9299999999999996E-3</v>
      </c>
      <c r="M42" s="108">
        <v>1.5189999999999999E-2</v>
      </c>
      <c r="N42" s="110">
        <v>2.086E-2</v>
      </c>
      <c r="O42" s="108">
        <v>2.5670000000000002E-2</v>
      </c>
      <c r="P42" s="108">
        <v>-2.4599999999999999E-3</v>
      </c>
      <c r="Q42" s="108">
        <v>2.6770000000000002E-2</v>
      </c>
      <c r="R42" s="108">
        <v>1.822E-2</v>
      </c>
      <c r="S42" s="163">
        <v>1.7559999999999999E-2</v>
      </c>
      <c r="T42" s="164">
        <v>2.2200000000000002E-3</v>
      </c>
      <c r="U42" s="164">
        <v>4.6899999999999997E-3</v>
      </c>
      <c r="V42" s="164">
        <v>-3.125E-2</v>
      </c>
      <c r="W42" s="164">
        <v>1.375E-2</v>
      </c>
      <c r="X42" s="164">
        <v>1.5089999999999999E-2</v>
      </c>
      <c r="Y42" s="164">
        <v>2.2890000000000001E-2</v>
      </c>
    </row>
    <row r="43" spans="3:25" s="101" customFormat="1" ht="20.149999999999999" customHeight="1" thickBot="1" x14ac:dyDescent="0.3">
      <c r="C43" s="106"/>
      <c r="D43" s="102">
        <v>2013</v>
      </c>
      <c r="E43" s="107">
        <v>9.3799999999999994E-3</v>
      </c>
      <c r="F43" s="107">
        <v>9.8999999999999991E-3</v>
      </c>
      <c r="G43" s="107">
        <v>1.6070000000000001E-2</v>
      </c>
      <c r="H43" s="107">
        <v>1.2450000000000001E-2</v>
      </c>
      <c r="I43" s="107">
        <v>3.32E-3</v>
      </c>
      <c r="J43" s="107">
        <v>2.5649999999999999E-2</v>
      </c>
      <c r="K43" s="107">
        <v>1.4659999999999999E-2</v>
      </c>
      <c r="L43" s="108">
        <v>9.5599999999999991E-3</v>
      </c>
      <c r="M43" s="108">
        <v>8.3899999999999999E-3</v>
      </c>
      <c r="N43" s="110">
        <v>1.328E-2</v>
      </c>
      <c r="O43" s="108">
        <v>6.0099999999999997E-3</v>
      </c>
      <c r="P43" s="108">
        <v>1.3950000000000001E-2</v>
      </c>
      <c r="Q43" s="108">
        <v>2.0339999999999997E-2</v>
      </c>
      <c r="R43" s="108">
        <v>1.319E-2</v>
      </c>
      <c r="S43" s="163">
        <v>2.3259999999999999E-2</v>
      </c>
      <c r="T43" s="164">
        <v>9.1599999999999997E-3</v>
      </c>
      <c r="U43" s="164">
        <v>3.8600000000000001E-3</v>
      </c>
      <c r="V43" s="164">
        <v>-1.8180000000000002E-2</v>
      </c>
      <c r="W43" s="164">
        <v>2.0049999999999998E-2</v>
      </c>
      <c r="X43" s="164">
        <v>1.8000000000000002E-2</v>
      </c>
      <c r="Y43" s="164">
        <v>2.1179999999999997E-2</v>
      </c>
    </row>
    <row r="44" spans="3:25" s="101" customFormat="1" ht="20.149999999999999" customHeight="1" thickBot="1" x14ac:dyDescent="0.3">
      <c r="C44" s="106"/>
      <c r="D44" s="102">
        <v>2014</v>
      </c>
      <c r="E44" s="107">
        <v>1.907E-2</v>
      </c>
      <c r="F44" s="107">
        <v>6.13E-3</v>
      </c>
      <c r="G44" s="107">
        <v>7.6899999999999998E-3</v>
      </c>
      <c r="H44" s="107">
        <v>2.3400000000000001E-3</v>
      </c>
      <c r="I44" s="107">
        <v>2.758E-2</v>
      </c>
      <c r="J44" s="107">
        <v>1.4610000000000001E-2</v>
      </c>
      <c r="K44" s="107">
        <v>1.6150000000000001E-2</v>
      </c>
      <c r="L44" s="108">
        <v>1.9740000000000001E-2</v>
      </c>
      <c r="M44" s="108">
        <v>1.1000000000000001E-3</v>
      </c>
      <c r="N44" s="110">
        <v>2.0200000000000001E-3</v>
      </c>
      <c r="O44" s="108">
        <v>0</v>
      </c>
      <c r="P44" s="108">
        <v>2.5489999999999999E-2</v>
      </c>
      <c r="Q44" s="108">
        <v>5.47E-3</v>
      </c>
      <c r="R44" s="108">
        <v>5.2399999999999999E-3</v>
      </c>
      <c r="S44" s="163">
        <v>2.8730000000000002E-2</v>
      </c>
      <c r="T44" s="164">
        <v>1.0200000000000001E-2</v>
      </c>
      <c r="U44" s="164">
        <v>2.1720000000000003E-2</v>
      </c>
      <c r="V44" s="164">
        <v>-2.0000000000000002E-5</v>
      </c>
      <c r="W44" s="164">
        <v>2.96E-3</v>
      </c>
      <c r="X44" s="164">
        <v>3.1949999999999999E-2</v>
      </c>
      <c r="Y44" s="164">
        <v>2.5239999999999999E-2</v>
      </c>
    </row>
    <row r="45" spans="3:25" s="101" customFormat="1" ht="20.149999999999999" customHeight="1" thickBot="1" x14ac:dyDescent="0.3">
      <c r="C45" s="106"/>
      <c r="D45" s="102">
        <v>2015</v>
      </c>
      <c r="E45" s="107">
        <v>1.125E-2</v>
      </c>
      <c r="F45" s="107">
        <v>8.5999999999999998E-4</v>
      </c>
      <c r="G45" s="107">
        <v>6.8000000000000005E-3</v>
      </c>
      <c r="H45" s="107">
        <v>1.08E-3</v>
      </c>
      <c r="I45" s="107">
        <v>7.9900000000000006E-3</v>
      </c>
      <c r="J45" s="107">
        <v>4.0000000000000002E-4</v>
      </c>
      <c r="K45" s="107">
        <v>1.2099999999999999E-3</v>
      </c>
      <c r="L45" s="108">
        <v>1.2729999999999998E-2</v>
      </c>
      <c r="M45" s="108">
        <v>2.8999999999999998E-3</v>
      </c>
      <c r="N45" s="110">
        <v>2.0100000000000001E-3</v>
      </c>
      <c r="O45" s="108">
        <v>1E-3</v>
      </c>
      <c r="P45" s="108">
        <v>1.9500000000000001E-3</v>
      </c>
      <c r="Q45" s="108">
        <v>2.0200000000000001E-3</v>
      </c>
      <c r="R45" s="108">
        <v>6.9499999999999996E-3</v>
      </c>
      <c r="S45" s="163">
        <v>6.5000000000000006E-3</v>
      </c>
      <c r="T45" s="164">
        <v>9.8600000000000007E-3</v>
      </c>
      <c r="U45" s="164">
        <v>1.6559999999999998E-2</v>
      </c>
      <c r="V45" s="164">
        <v>8.8599999999999998E-3</v>
      </c>
      <c r="W45" s="164">
        <v>1.5609999999999999E-2</v>
      </c>
      <c r="X45" s="164">
        <v>2.223E-2</v>
      </c>
      <c r="Y45" s="164">
        <v>2.946E-2</v>
      </c>
    </row>
    <row r="46" spans="3:25" s="101" customFormat="1" ht="20.149999999999999" customHeight="1" thickBot="1" x14ac:dyDescent="0.3">
      <c r="C46" s="106"/>
      <c r="D46" s="102">
        <v>2016</v>
      </c>
      <c r="E46" s="107">
        <v>1.4290000000000001E-2</v>
      </c>
      <c r="F46" s="107">
        <v>3.0699999999999998E-3</v>
      </c>
      <c r="G46" s="107">
        <v>3.6700000000000001E-3</v>
      </c>
      <c r="H46" s="107">
        <v>-5.0000000000000001E-4</v>
      </c>
      <c r="I46" s="107">
        <v>-1.24E-3</v>
      </c>
      <c r="J46" s="107">
        <v>6.6E-3</v>
      </c>
      <c r="K46" s="107">
        <v>1.2669999999999999E-2</v>
      </c>
      <c r="L46" s="108">
        <v>1.414E-2</v>
      </c>
      <c r="M46" s="108">
        <v>8.2899999999999988E-3</v>
      </c>
      <c r="N46" s="110">
        <v>1.7070000000000002E-2</v>
      </c>
      <c r="O46" s="108">
        <v>4.9699999999999996E-3</v>
      </c>
      <c r="P46" s="108">
        <v>2.63E-3</v>
      </c>
      <c r="Q46" s="108">
        <v>1.559E-2</v>
      </c>
      <c r="R46" s="108">
        <v>2.197E-2</v>
      </c>
      <c r="S46" s="163">
        <v>1.039E-2</v>
      </c>
      <c r="T46" s="164">
        <v>7.2199999999999999E-3</v>
      </c>
      <c r="U46" s="164">
        <v>2.2890000000000001E-2</v>
      </c>
      <c r="V46" s="164">
        <v>1.2359999999999999E-2</v>
      </c>
      <c r="W46" s="164">
        <v>7.5399999999999998E-3</v>
      </c>
      <c r="X46" s="164">
        <v>1.9220000000000001E-2</v>
      </c>
      <c r="Y46" s="164">
        <v>1.8200000000000001E-2</v>
      </c>
    </row>
    <row r="47" spans="3:25" s="101" customFormat="1" ht="20.149999999999999" customHeight="1" thickBot="1" x14ac:dyDescent="0.3">
      <c r="C47" s="106"/>
      <c r="D47" s="102">
        <v>2017</v>
      </c>
      <c r="E47" s="107">
        <v>1.5969999999999998E-2</v>
      </c>
      <c r="F47" s="107">
        <v>1.1659999999999998E-2</v>
      </c>
      <c r="G47" s="107">
        <v>1.702E-2</v>
      </c>
      <c r="H47" s="107">
        <v>1.3260000000000001E-2</v>
      </c>
      <c r="I47" s="107">
        <v>4.8599999999999997E-3</v>
      </c>
      <c r="J47" s="107">
        <v>2.683E-2</v>
      </c>
      <c r="K47" s="107">
        <v>2.1309999999999999E-2</v>
      </c>
      <c r="L47" s="108">
        <v>1.8329999999999999E-2</v>
      </c>
      <c r="M47" s="108">
        <v>1.278E-2</v>
      </c>
      <c r="N47" s="110">
        <v>1.5789999999999998E-2</v>
      </c>
      <c r="O47" s="108">
        <v>9.8899999999999995E-3</v>
      </c>
      <c r="P47" s="108">
        <v>5.45E-3</v>
      </c>
      <c r="Q47" s="108">
        <v>2.9729999999999999E-2</v>
      </c>
      <c r="R47" s="108">
        <v>2.1780000000000001E-2</v>
      </c>
      <c r="S47" s="163">
        <v>3.0339999999999999E-2</v>
      </c>
      <c r="T47" s="164">
        <v>2.2940000000000002E-2</v>
      </c>
      <c r="U47" s="164">
        <v>2.7130000000000001E-2</v>
      </c>
      <c r="V47" s="164">
        <v>1.6029999999999999E-2</v>
      </c>
      <c r="W47" s="164">
        <v>1.6750000000000001E-2</v>
      </c>
      <c r="X47" s="164">
        <v>2.657E-2</v>
      </c>
      <c r="Y47" s="164">
        <v>2.4580000000000001E-2</v>
      </c>
    </row>
    <row r="48" spans="3:25" s="101" customFormat="1" ht="20.149999999999999" customHeight="1" thickBot="1" x14ac:dyDescent="0.3">
      <c r="C48" s="106"/>
      <c r="D48" s="102">
        <v>2018</v>
      </c>
      <c r="E48" s="107">
        <v>2.2679999999999999E-2</v>
      </c>
      <c r="F48" s="107">
        <v>2.1000000000000001E-2</v>
      </c>
      <c r="G48" s="107">
        <v>1.9349999999999999E-2</v>
      </c>
      <c r="H48" s="107">
        <v>1.2430000000000002E-2</v>
      </c>
      <c r="I48" s="107">
        <v>9.8899999999999995E-3</v>
      </c>
      <c r="J48" s="107">
        <v>2.4780000000000003E-2</v>
      </c>
      <c r="K48" s="107">
        <v>2.4390000000000002E-2</v>
      </c>
      <c r="L48" s="108">
        <v>2.0539999999999999E-2</v>
      </c>
      <c r="M48" s="108">
        <v>1.9370000000000002E-2</v>
      </c>
      <c r="N48" s="110">
        <v>1.8460000000000001E-2</v>
      </c>
      <c r="O48" s="108">
        <v>1.175E-2</v>
      </c>
      <c r="P48" s="108">
        <v>8.6700000000000006E-3</v>
      </c>
      <c r="Q48" s="108">
        <v>2.104E-2</v>
      </c>
      <c r="R48" s="108">
        <v>1.9210000000000001E-2</v>
      </c>
      <c r="S48" s="163">
        <v>2.743E-2</v>
      </c>
      <c r="T48" s="164">
        <v>1.585E-2</v>
      </c>
      <c r="U48" s="164">
        <v>1.1160000000000002E-2</v>
      </c>
      <c r="V48" s="164">
        <v>8.26E-3</v>
      </c>
      <c r="W48" s="164">
        <v>6.43E-3</v>
      </c>
      <c r="X48" s="164">
        <v>1.405E-2</v>
      </c>
      <c r="Y48" s="164">
        <v>2.9670000000000002E-2</v>
      </c>
    </row>
    <row r="49" spans="3:25" s="101" customFormat="1" ht="20.149999999999999" customHeight="1" thickBot="1" x14ac:dyDescent="0.3">
      <c r="C49" s="106"/>
      <c r="D49" s="102">
        <v>2019</v>
      </c>
      <c r="E49" s="107">
        <v>1.949E-2</v>
      </c>
      <c r="F49" s="107">
        <v>1.2969999999999999E-2</v>
      </c>
      <c r="G49" s="107">
        <v>1.3540000000000002E-2</v>
      </c>
      <c r="H49" s="107">
        <v>6.3400000000000001E-3</v>
      </c>
      <c r="I49" s="107">
        <v>4.6800000000000001E-3</v>
      </c>
      <c r="J49" s="107">
        <v>1.7909999999999999E-2</v>
      </c>
      <c r="K49" s="107">
        <v>1.813E-2</v>
      </c>
      <c r="L49" s="108">
        <v>2.0619999999999999E-2</v>
      </c>
      <c r="M49" s="108">
        <v>1.67E-2</v>
      </c>
      <c r="N49" s="110">
        <v>1.336E-2</v>
      </c>
      <c r="O49" s="108">
        <v>4.8399999999999997E-3</v>
      </c>
      <c r="P49" s="108">
        <v>5.0800000000000003E-3</v>
      </c>
      <c r="Q49" s="108">
        <v>1.302E-2</v>
      </c>
      <c r="R49" s="108">
        <v>2.086E-2</v>
      </c>
      <c r="S49" s="163">
        <v>1.908E-2</v>
      </c>
      <c r="T49" s="164">
        <v>2.0750000000000001E-2</v>
      </c>
      <c r="U49" s="164">
        <v>9.9299999999999996E-3</v>
      </c>
      <c r="V49" s="164">
        <v>4.2899999999999995E-3</v>
      </c>
      <c r="W49" s="164">
        <v>-4.0200000000000001E-3</v>
      </c>
      <c r="X49" s="164">
        <v>1.6240000000000001E-2</v>
      </c>
      <c r="Y49" s="164">
        <v>2.5840000000000002E-2</v>
      </c>
    </row>
    <row r="50" spans="3:25" s="101" customFormat="1" ht="20.149999999999999" customHeight="1" thickBot="1" x14ac:dyDescent="0.3">
      <c r="C50" s="106"/>
      <c r="D50" s="102">
        <v>2020</v>
      </c>
      <c r="E50" s="107">
        <v>7.1699999999999993E-3</v>
      </c>
      <c r="F50" s="107">
        <v>5.2700000000000004E-3</v>
      </c>
      <c r="G50" s="107">
        <v>3.7099999999999998E-3</v>
      </c>
      <c r="H50" s="107">
        <v>-1.4499999999999999E-3</v>
      </c>
      <c r="I50" s="107">
        <v>-2.7E-4</v>
      </c>
      <c r="J50" s="107">
        <v>8.5100000000000002E-3</v>
      </c>
      <c r="K50" s="107">
        <v>1.2490000000000001E-2</v>
      </c>
      <c r="L50" s="108">
        <v>7.79E-3</v>
      </c>
      <c r="M50" s="108">
        <v>5.6999999999999998E-4</v>
      </c>
      <c r="N50" s="110">
        <v>-5.3400000000000001E-3</v>
      </c>
      <c r="O50" s="108">
        <v>-2.8899999999999998E-3</v>
      </c>
      <c r="P50" s="108">
        <v>-9.1999999999999998E-3</v>
      </c>
      <c r="Q50" s="108">
        <v>5.8899999999999994E-3</v>
      </c>
      <c r="R50" s="108">
        <v>1.5609999999999999E-2</v>
      </c>
      <c r="S50" s="163">
        <v>-5.0380000000000001E-2</v>
      </c>
      <c r="T50" s="164">
        <v>-7.5940000000000007E-2</v>
      </c>
      <c r="U50" s="164">
        <v>-4.0999999999999995E-2</v>
      </c>
      <c r="V50" s="164">
        <v>-8.8680000000000009E-2</v>
      </c>
      <c r="W50" s="164">
        <v>-4.1680000000000002E-2</v>
      </c>
      <c r="X50" s="164">
        <v>-0.10297000000000001</v>
      </c>
      <c r="Y50" s="164">
        <v>-2.1629999999999996E-2</v>
      </c>
    </row>
    <row r="51" spans="3:25" s="101" customFormat="1" ht="20.149999999999999" customHeight="1" thickBot="1" x14ac:dyDescent="0.3">
      <c r="C51" s="106"/>
      <c r="D51" s="102">
        <v>2021</v>
      </c>
      <c r="E51" s="107">
        <v>3.3950000000000001E-2</v>
      </c>
      <c r="F51" s="107">
        <v>2.068E-2</v>
      </c>
      <c r="G51" s="107">
        <v>3.2120000000000003E-2</v>
      </c>
      <c r="H51" s="107">
        <v>1.941E-2</v>
      </c>
      <c r="I51" s="107">
        <v>-2.3499999999999997E-3</v>
      </c>
      <c r="J51" s="107">
        <v>2.588E-2</v>
      </c>
      <c r="K51" s="107">
        <v>4.6820000000000001E-2</v>
      </c>
      <c r="L51" s="108">
        <v>4.734E-2</v>
      </c>
      <c r="M51" s="108">
        <v>3.4799999999999998E-2</v>
      </c>
      <c r="N51" s="110">
        <v>5.4280000000000002E-2</v>
      </c>
      <c r="O51" s="108">
        <v>4.1550000000000004E-2</v>
      </c>
      <c r="P51" s="108">
        <v>5.0600000000000003E-3</v>
      </c>
      <c r="Q51" s="108">
        <v>5.3859999999999998E-2</v>
      </c>
      <c r="R51" s="108">
        <v>7.392E-2</v>
      </c>
      <c r="S51" s="163">
        <v>5.287E-2</v>
      </c>
      <c r="T51" s="164">
        <v>6.83E-2</v>
      </c>
      <c r="U51" s="164">
        <v>3.6699999999999997E-2</v>
      </c>
      <c r="V51" s="164">
        <v>8.9309999999999987E-2</v>
      </c>
      <c r="W51" s="164">
        <v>2.7069999999999997E-2</v>
      </c>
      <c r="X51" s="164">
        <v>8.5760000000000003E-2</v>
      </c>
      <c r="Y51" s="164">
        <v>6.055E-2</v>
      </c>
    </row>
    <row r="52" spans="3:25" s="101" customFormat="1" ht="20.149999999999999" customHeight="1" thickBot="1" x14ac:dyDescent="0.3">
      <c r="C52" s="106"/>
      <c r="D52" s="102">
        <v>2022</v>
      </c>
      <c r="E52" s="107">
        <v>6.8029999999999993E-2</v>
      </c>
      <c r="F52" s="107">
        <v>5.9029999999999999E-2</v>
      </c>
      <c r="G52" s="107">
        <v>8.6660000000000001E-2</v>
      </c>
      <c r="H52" s="107">
        <v>8.7360000000000007E-2</v>
      </c>
      <c r="I52" s="107">
        <v>2.4969999999999999E-2</v>
      </c>
      <c r="J52" s="107">
        <v>9.0670000000000001E-2</v>
      </c>
      <c r="K52" s="107">
        <v>7.9920000000000005E-2</v>
      </c>
      <c r="L52" s="108">
        <v>6.6420000000000007E-2</v>
      </c>
      <c r="M52" s="108">
        <v>6.8089999999999998E-2</v>
      </c>
      <c r="N52" s="110">
        <v>0.10804999999999999</v>
      </c>
      <c r="O52" s="108">
        <v>0.12337999999999999</v>
      </c>
      <c r="P52" s="108">
        <v>3.866E-2</v>
      </c>
      <c r="Q52" s="108">
        <v>0.10528</v>
      </c>
      <c r="R52" s="108">
        <v>6.4130000000000006E-2</v>
      </c>
      <c r="S52" s="163">
        <v>3.8199999999999998E-2</v>
      </c>
      <c r="T52" s="164">
        <v>2.6190000000000001E-2</v>
      </c>
      <c r="U52" s="164">
        <v>1.367E-2</v>
      </c>
      <c r="V52" s="164">
        <v>4.6620000000000002E-2</v>
      </c>
      <c r="W52" s="164">
        <v>1.158E-2</v>
      </c>
      <c r="X52" s="164">
        <v>4.8390000000000002E-2</v>
      </c>
      <c r="Y52" s="164">
        <v>2.512E-2</v>
      </c>
    </row>
    <row r="53" spans="3:25" s="101" customFormat="1" ht="20.149999999999999" customHeight="1" thickBot="1" x14ac:dyDescent="0.3">
      <c r="C53" s="106"/>
      <c r="D53" s="102">
        <v>2023</v>
      </c>
      <c r="E53" s="107">
        <v>3.8789999999999998E-2</v>
      </c>
      <c r="F53" s="107">
        <v>5.6619999999999997E-2</v>
      </c>
      <c r="G53" s="107">
        <v>6.0299999999999999E-2</v>
      </c>
      <c r="H53" s="107">
        <v>5.9029999999999999E-2</v>
      </c>
      <c r="I53" s="107">
        <v>3.2690000000000004E-2</v>
      </c>
      <c r="J53" s="107">
        <v>7.3050000000000004E-2</v>
      </c>
      <c r="K53" s="107">
        <v>4.1280000000000004E-2</v>
      </c>
      <c r="L53" s="108">
        <v>3.1789999999999999E-2</v>
      </c>
      <c r="M53" s="108">
        <v>4.147E-2</v>
      </c>
      <c r="N53" s="110">
        <v>2.971E-2</v>
      </c>
      <c r="O53" s="108">
        <v>4.9499999999999995E-3</v>
      </c>
      <c r="P53" s="108">
        <v>2.9190000000000001E-2</v>
      </c>
      <c r="Q53" s="108">
        <v>3.993E-2</v>
      </c>
      <c r="R53" s="108">
        <v>3.243E-2</v>
      </c>
      <c r="S53" s="163">
        <v>1.2490000000000001E-2</v>
      </c>
      <c r="T53" s="164">
        <v>1.1200000000000002E-2</v>
      </c>
      <c r="U53" s="164">
        <v>-2.64E-3</v>
      </c>
      <c r="V53" s="164">
        <v>6.9799999999999992E-3</v>
      </c>
      <c r="W53" s="164">
        <v>1.6789999999999999E-2</v>
      </c>
      <c r="X53" s="164">
        <v>3.4000000000000002E-3</v>
      </c>
      <c r="Y53" s="164">
        <v>2.887E-2</v>
      </c>
    </row>
    <row r="54" spans="3:25" s="101" customFormat="1" ht="20.149999999999999" customHeight="1" thickBot="1" x14ac:dyDescent="0.3">
      <c r="C54" s="111"/>
      <c r="D54" s="102">
        <v>2024</v>
      </c>
      <c r="E54" s="112">
        <v>2.4390000000000002E-2</v>
      </c>
      <c r="F54" s="112">
        <v>2.3130000000000001E-2</v>
      </c>
      <c r="G54" s="112">
        <v>2.3740000000000001E-2</v>
      </c>
      <c r="H54" s="112">
        <v>1.265E-2</v>
      </c>
      <c r="I54" s="112">
        <v>2.2330000000000003E-2</v>
      </c>
      <c r="J54" s="112">
        <v>2.6239999999999999E-2</v>
      </c>
      <c r="K54" s="112">
        <v>2.9870000000000001E-2</v>
      </c>
      <c r="L54" s="113">
        <v>2.0240000000000001E-2</v>
      </c>
      <c r="M54" s="113">
        <v>1.4619999999999999E-2</v>
      </c>
      <c r="N54" s="114">
        <v>1.9939999999999999E-2</v>
      </c>
      <c r="O54" s="113">
        <v>2.1429999999999998E-2</v>
      </c>
      <c r="P54" s="113">
        <v>1.7589999999999998E-2</v>
      </c>
      <c r="Q54" s="113">
        <v>2.4700000000000003E-2</v>
      </c>
      <c r="R54" s="113">
        <v>2.299E-2</v>
      </c>
      <c r="S54" s="165">
        <v>1.3440000000000001E-2</v>
      </c>
      <c r="T54" s="166">
        <v>1.098E-2</v>
      </c>
      <c r="U54" s="166">
        <v>7.0000000000000007E-5</v>
      </c>
      <c r="V54" s="166">
        <v>6.7200000000000003E-3</v>
      </c>
      <c r="W54" s="166">
        <v>3.2200000000000002E-3</v>
      </c>
      <c r="X54" s="166">
        <v>1.0829999999999999E-2</v>
      </c>
      <c r="Y54" s="166">
        <v>2.7650000000000001E-2</v>
      </c>
    </row>
    <row r="55" spans="3:25" s="101" customFormat="1" ht="20.149999999999999" customHeight="1" thickBot="1" x14ac:dyDescent="0.3">
      <c r="C55" s="175" t="s">
        <v>37</v>
      </c>
      <c r="D55" s="115">
        <v>2025</v>
      </c>
      <c r="E55" s="116">
        <v>1.874E-2</v>
      </c>
      <c r="F55" s="116">
        <v>1.6399999999999998E-2</v>
      </c>
      <c r="G55" s="116">
        <v>2.0279999999999999E-2</v>
      </c>
      <c r="H55" s="116">
        <v>2.1419999999999998E-2</v>
      </c>
      <c r="I55" s="116">
        <v>1.9879999999999998E-2</v>
      </c>
      <c r="J55" s="116">
        <v>2.0739999999999998E-2</v>
      </c>
      <c r="K55" s="116">
        <v>1.8520000000000002E-2</v>
      </c>
      <c r="L55" s="116">
        <v>1.9470000000000001E-2</v>
      </c>
      <c r="M55" s="116">
        <v>1.8180000000000002E-2</v>
      </c>
      <c r="N55" s="117">
        <v>2.1269999999999997E-2</v>
      </c>
      <c r="O55" s="116">
        <v>1.7809999999999999E-2</v>
      </c>
      <c r="P55" s="116">
        <v>1.7729999999999999E-2</v>
      </c>
      <c r="Q55" s="116">
        <v>0.02</v>
      </c>
      <c r="R55" s="118">
        <v>1.9450000000000002E-2</v>
      </c>
      <c r="S55" s="119">
        <v>2.3929999999999996E-2</v>
      </c>
      <c r="T55" s="116">
        <v>1.056E-2</v>
      </c>
      <c r="U55" s="116">
        <v>7.8600000000000007E-3</v>
      </c>
      <c r="V55" s="116">
        <v>7.62E-3</v>
      </c>
      <c r="W55" s="116">
        <v>1.137E-2</v>
      </c>
      <c r="X55" s="116">
        <v>1.4839999999999999E-2</v>
      </c>
      <c r="Y55" s="116">
        <v>2.1530000000000001E-2</v>
      </c>
    </row>
    <row r="56" spans="3:25" s="101" customFormat="1" ht="20.149999999999999" customHeight="1" thickBot="1" x14ac:dyDescent="0.3">
      <c r="C56" s="176"/>
      <c r="D56" s="115">
        <v>2026</v>
      </c>
      <c r="E56" s="120">
        <v>2.0240000000000001E-2</v>
      </c>
      <c r="F56" s="120">
        <v>1.7689999999999997E-2</v>
      </c>
      <c r="G56" s="120">
        <v>1.9530000000000002E-2</v>
      </c>
      <c r="H56" s="120">
        <v>0.02</v>
      </c>
      <c r="I56" s="120">
        <v>1.968E-2</v>
      </c>
      <c r="J56" s="120">
        <v>0.02</v>
      </c>
      <c r="K56" s="120">
        <v>2.052E-2</v>
      </c>
      <c r="L56" s="120">
        <v>2.019E-2</v>
      </c>
      <c r="M56" s="120">
        <v>1.9640000000000001E-2</v>
      </c>
      <c r="N56" s="121">
        <v>1.9530000000000002E-2</v>
      </c>
      <c r="O56" s="120">
        <v>0.02</v>
      </c>
      <c r="P56" s="120">
        <v>1.9799999999999998E-2</v>
      </c>
      <c r="Q56" s="120">
        <v>0.02</v>
      </c>
      <c r="R56" s="122">
        <v>2.0950000000000003E-2</v>
      </c>
      <c r="S56" s="123">
        <v>1.9740000000000001E-2</v>
      </c>
      <c r="T56" s="120">
        <v>1.3480000000000001E-2</v>
      </c>
      <c r="U56" s="120">
        <v>1.3950000000000001E-2</v>
      </c>
      <c r="V56" s="120">
        <v>6.9999999999999993E-3</v>
      </c>
      <c r="W56" s="120">
        <v>8.4099999999999991E-3</v>
      </c>
      <c r="X56" s="120">
        <v>1.538E-2</v>
      </c>
      <c r="Y56" s="120">
        <v>2.0279999999999999E-2</v>
      </c>
    </row>
    <row r="57" spans="3:25" s="101" customFormat="1" ht="20.149999999999999" customHeight="1" thickBot="1" x14ac:dyDescent="0.3">
      <c r="C57" s="176"/>
      <c r="D57" s="115">
        <v>2027</v>
      </c>
      <c r="E57" s="120">
        <v>2.0019999999999996E-2</v>
      </c>
      <c r="F57" s="120">
        <v>1.7520000000000001E-2</v>
      </c>
      <c r="G57" s="120">
        <v>1.9519999999999999E-2</v>
      </c>
      <c r="H57" s="120">
        <v>0.02</v>
      </c>
      <c r="I57" s="120">
        <v>2.001E-2</v>
      </c>
      <c r="J57" s="120">
        <v>0.02</v>
      </c>
      <c r="K57" s="120">
        <v>2.1049999999999999E-2</v>
      </c>
      <c r="L57" s="120">
        <v>1.8950000000000002E-2</v>
      </c>
      <c r="M57" s="120">
        <v>1.52E-2</v>
      </c>
      <c r="N57" s="121">
        <v>1.9519999999999999E-2</v>
      </c>
      <c r="O57" s="120">
        <v>0.02</v>
      </c>
      <c r="P57" s="120">
        <v>2.017E-2</v>
      </c>
      <c r="Q57" s="120">
        <v>0.02</v>
      </c>
      <c r="R57" s="122">
        <v>2.3809999999999998E-2</v>
      </c>
      <c r="S57" s="123">
        <v>1.8159999999999999E-2</v>
      </c>
      <c r="T57" s="120">
        <v>1.4190000000000001E-2</v>
      </c>
      <c r="U57" s="120">
        <v>1.1479999999999999E-2</v>
      </c>
      <c r="V57" s="120">
        <v>5.9499999999999996E-3</v>
      </c>
      <c r="W57" s="120">
        <v>6.4700000000000001E-3</v>
      </c>
      <c r="X57" s="120">
        <v>1.456E-2</v>
      </c>
      <c r="Y57" s="120">
        <v>2.12E-2</v>
      </c>
    </row>
    <row r="58" spans="3:25" s="101" customFormat="1" ht="20.149999999999999" customHeight="1" thickBot="1" x14ac:dyDescent="0.3">
      <c r="C58" s="176"/>
      <c r="D58" s="115">
        <v>2028</v>
      </c>
      <c r="E58" s="120">
        <v>1.9980000000000001E-2</v>
      </c>
      <c r="F58" s="120">
        <v>1.8100000000000002E-2</v>
      </c>
      <c r="G58" s="120">
        <v>1.9519999999999999E-2</v>
      </c>
      <c r="H58" s="120">
        <v>0.02</v>
      </c>
      <c r="I58" s="120">
        <v>2.0179999999999997E-2</v>
      </c>
      <c r="J58" s="120">
        <v>0.02</v>
      </c>
      <c r="K58" s="120">
        <v>2.1230000000000002E-2</v>
      </c>
      <c r="L58" s="120">
        <v>2.0310000000000002E-2</v>
      </c>
      <c r="M58" s="120">
        <v>2.0209999999999999E-2</v>
      </c>
      <c r="N58" s="121">
        <v>1.9519999999999999E-2</v>
      </c>
      <c r="O58" s="120">
        <v>0.02</v>
      </c>
      <c r="P58" s="120">
        <v>2.017E-2</v>
      </c>
      <c r="Q58" s="120">
        <v>0.02</v>
      </c>
      <c r="R58" s="122">
        <v>2.137E-2</v>
      </c>
      <c r="S58" s="123">
        <v>1.7749999999999998E-2</v>
      </c>
      <c r="T58" s="120">
        <v>1.4410000000000001E-2</v>
      </c>
      <c r="U58" s="120">
        <v>8.4799999999999997E-3</v>
      </c>
      <c r="V58" s="120">
        <v>6.8000000000000005E-3</v>
      </c>
      <c r="W58" s="120">
        <v>6.4400000000000004E-3</v>
      </c>
      <c r="X58" s="120">
        <v>1.3729999999999999E-2</v>
      </c>
      <c r="Y58" s="120">
        <v>2.1219999999999999E-2</v>
      </c>
    </row>
    <row r="59" spans="3:25" s="101" customFormat="1" ht="20.149999999999999" customHeight="1" thickBot="1" x14ac:dyDescent="0.3">
      <c r="C59" s="177"/>
      <c r="D59" s="115">
        <v>2029</v>
      </c>
      <c r="E59" s="124">
        <v>2.0150000000000001E-2</v>
      </c>
      <c r="F59" s="124">
        <v>1.7639999999999999E-2</v>
      </c>
      <c r="G59" s="124">
        <v>1.9799999999999998E-2</v>
      </c>
      <c r="H59" s="124">
        <v>0.02</v>
      </c>
      <c r="I59" s="124">
        <v>2.0160000000000001E-2</v>
      </c>
      <c r="J59" s="124">
        <v>0.02</v>
      </c>
      <c r="K59" s="124">
        <v>2.1429999999999998E-2</v>
      </c>
      <c r="L59" s="124">
        <v>1.9779999999999999E-2</v>
      </c>
      <c r="M59" s="124">
        <v>1.52E-2</v>
      </c>
      <c r="N59" s="125">
        <v>1.9799999999999998E-2</v>
      </c>
      <c r="O59" s="124">
        <v>0.02</v>
      </c>
      <c r="P59" s="124">
        <v>2.0150000000000001E-2</v>
      </c>
      <c r="Q59" s="124">
        <v>0.02</v>
      </c>
      <c r="R59" s="126">
        <v>2.1480000000000003E-2</v>
      </c>
      <c r="S59" s="127">
        <v>1.643E-2</v>
      </c>
      <c r="T59" s="124">
        <v>1.3480000000000001E-2</v>
      </c>
      <c r="U59" s="124">
        <v>7.4399999999999996E-3</v>
      </c>
      <c r="V59" s="124">
        <v>7.0699999999999999E-3</v>
      </c>
      <c r="W59" s="124">
        <v>5.1600000000000005E-3</v>
      </c>
      <c r="X59" s="124">
        <v>1.3469999999999999E-2</v>
      </c>
      <c r="Y59" s="124">
        <v>2.1219999999999999E-2</v>
      </c>
    </row>
    <row r="60" spans="3:25" s="101" customFormat="1" ht="20.149999999999999" customHeight="1" thickBot="1" x14ac:dyDescent="0.3">
      <c r="C60" s="175" t="s">
        <v>38</v>
      </c>
      <c r="D60" s="128">
        <f>D59+1</f>
        <v>2030</v>
      </c>
      <c r="E60" s="129">
        <f t="shared" ref="E60:R60" si="3">AVERAGE(E55:E59)</f>
        <v>1.9826E-2</v>
      </c>
      <c r="F60" s="129">
        <f t="shared" si="3"/>
        <v>1.7469999999999999E-2</v>
      </c>
      <c r="G60" s="129">
        <f t="shared" si="3"/>
        <v>1.9729999999999998E-2</v>
      </c>
      <c r="H60" s="129">
        <f t="shared" si="3"/>
        <v>2.0284000000000003E-2</v>
      </c>
      <c r="I60" s="129">
        <f t="shared" si="3"/>
        <v>1.9981999999999996E-2</v>
      </c>
      <c r="J60" s="129">
        <f t="shared" si="3"/>
        <v>2.0148000000000003E-2</v>
      </c>
      <c r="K60" s="129">
        <f t="shared" si="3"/>
        <v>2.0550000000000002E-2</v>
      </c>
      <c r="L60" s="129">
        <f t="shared" si="3"/>
        <v>1.9740000000000001E-2</v>
      </c>
      <c r="M60" s="129">
        <f t="shared" si="3"/>
        <v>1.7686E-2</v>
      </c>
      <c r="N60" s="130">
        <f t="shared" si="3"/>
        <v>1.9927999999999998E-2</v>
      </c>
      <c r="O60" s="129">
        <f t="shared" si="3"/>
        <v>1.9562000000000003E-2</v>
      </c>
      <c r="P60" s="129">
        <f t="shared" si="3"/>
        <v>1.9604E-2</v>
      </c>
      <c r="Q60" s="129">
        <f t="shared" si="3"/>
        <v>0.02</v>
      </c>
      <c r="R60" s="129">
        <f t="shared" si="3"/>
        <v>2.1412E-2</v>
      </c>
      <c r="S60" s="131">
        <f t="shared" ref="S60:Y60" si="4">AVERAGE(S55:S59)</f>
        <v>1.9202E-2</v>
      </c>
      <c r="T60" s="129">
        <f t="shared" si="4"/>
        <v>1.3224E-2</v>
      </c>
      <c r="U60" s="129">
        <f t="shared" si="4"/>
        <v>9.8420000000000001E-3</v>
      </c>
      <c r="V60" s="129">
        <f t="shared" si="4"/>
        <v>6.888E-3</v>
      </c>
      <c r="W60" s="129">
        <f t="shared" si="4"/>
        <v>7.5699999999999986E-3</v>
      </c>
      <c r="X60" s="129">
        <f t="shared" si="4"/>
        <v>1.4396000000000001E-2</v>
      </c>
      <c r="Y60" s="129">
        <f t="shared" si="4"/>
        <v>2.1090000000000001E-2</v>
      </c>
    </row>
    <row r="61" spans="3:25" s="101" customFormat="1" ht="20.149999999999999" customHeight="1" thickBot="1" x14ac:dyDescent="0.3">
      <c r="C61" s="178"/>
      <c r="D61" s="128">
        <f t="shared" ref="D61:D118" si="5">D60+1</f>
        <v>2031</v>
      </c>
      <c r="E61" s="132">
        <f t="shared" ref="E61:E118" si="6">E60</f>
        <v>1.9826E-2</v>
      </c>
      <c r="F61" s="132">
        <f t="shared" ref="F61:F118" si="7">F60</f>
        <v>1.7469999999999999E-2</v>
      </c>
      <c r="G61" s="132">
        <f t="shared" ref="G61:G118" si="8">G60</f>
        <v>1.9729999999999998E-2</v>
      </c>
      <c r="H61" s="132">
        <f t="shared" ref="H61:H118" si="9">H60</f>
        <v>2.0284000000000003E-2</v>
      </c>
      <c r="I61" s="132">
        <f t="shared" ref="I61:I118" si="10">I60</f>
        <v>1.9981999999999996E-2</v>
      </c>
      <c r="J61" s="132">
        <f t="shared" ref="J61:J118" si="11">J60</f>
        <v>2.0148000000000003E-2</v>
      </c>
      <c r="K61" s="132">
        <f t="shared" ref="K61:K118" si="12">K60</f>
        <v>2.0550000000000002E-2</v>
      </c>
      <c r="L61" s="132">
        <f t="shared" ref="L61:L118" si="13">L60</f>
        <v>1.9740000000000001E-2</v>
      </c>
      <c r="M61" s="132">
        <f t="shared" ref="M61:M118" si="14">M60</f>
        <v>1.7686E-2</v>
      </c>
      <c r="N61" s="133">
        <f t="shared" ref="N61:N118" si="15">N60</f>
        <v>1.9927999999999998E-2</v>
      </c>
      <c r="O61" s="132">
        <f t="shared" ref="O61:O118" si="16">O60</f>
        <v>1.9562000000000003E-2</v>
      </c>
      <c r="P61" s="132">
        <f t="shared" ref="P61:P118" si="17">P60</f>
        <v>1.9604E-2</v>
      </c>
      <c r="Q61" s="132">
        <f t="shared" ref="Q61:Q118" si="18">Q60</f>
        <v>0.02</v>
      </c>
      <c r="R61" s="132">
        <f t="shared" ref="R61:R118" si="19">R60</f>
        <v>2.1412E-2</v>
      </c>
      <c r="S61" s="134">
        <f>S60</f>
        <v>1.9202E-2</v>
      </c>
      <c r="T61" s="132">
        <f t="shared" ref="T61:T118" si="20">T60</f>
        <v>1.3224E-2</v>
      </c>
      <c r="U61" s="132">
        <f t="shared" ref="U61:U118" si="21">U60</f>
        <v>9.8420000000000001E-3</v>
      </c>
      <c r="V61" s="132">
        <f t="shared" ref="V61:V118" si="22">V60</f>
        <v>6.888E-3</v>
      </c>
      <c r="W61" s="132">
        <f t="shared" ref="W61:W118" si="23">W60</f>
        <v>7.5699999999999986E-3</v>
      </c>
      <c r="X61" s="132">
        <f t="shared" ref="X61:X118" si="24">X60</f>
        <v>1.4396000000000001E-2</v>
      </c>
      <c r="Y61" s="132">
        <f t="shared" ref="Y61:Y118" si="25">Y60</f>
        <v>2.1090000000000001E-2</v>
      </c>
    </row>
    <row r="62" spans="3:25" s="101" customFormat="1" ht="20.149999999999999" customHeight="1" thickBot="1" x14ac:dyDescent="0.3">
      <c r="C62" s="178"/>
      <c r="D62" s="128">
        <f t="shared" si="5"/>
        <v>2032</v>
      </c>
      <c r="E62" s="132">
        <f t="shared" si="6"/>
        <v>1.9826E-2</v>
      </c>
      <c r="F62" s="132">
        <f t="shared" si="7"/>
        <v>1.7469999999999999E-2</v>
      </c>
      <c r="G62" s="132">
        <f t="shared" si="8"/>
        <v>1.9729999999999998E-2</v>
      </c>
      <c r="H62" s="132">
        <f t="shared" si="9"/>
        <v>2.0284000000000003E-2</v>
      </c>
      <c r="I62" s="132">
        <f t="shared" si="10"/>
        <v>1.9981999999999996E-2</v>
      </c>
      <c r="J62" s="132">
        <f t="shared" si="11"/>
        <v>2.0148000000000003E-2</v>
      </c>
      <c r="K62" s="132">
        <f t="shared" si="12"/>
        <v>2.0550000000000002E-2</v>
      </c>
      <c r="L62" s="132">
        <f t="shared" si="13"/>
        <v>1.9740000000000001E-2</v>
      </c>
      <c r="M62" s="132">
        <f t="shared" si="14"/>
        <v>1.7686E-2</v>
      </c>
      <c r="N62" s="133">
        <f t="shared" si="15"/>
        <v>1.9927999999999998E-2</v>
      </c>
      <c r="O62" s="132">
        <f t="shared" si="16"/>
        <v>1.9562000000000003E-2</v>
      </c>
      <c r="P62" s="132">
        <f t="shared" si="17"/>
        <v>1.9604E-2</v>
      </c>
      <c r="Q62" s="132">
        <f t="shared" si="18"/>
        <v>0.02</v>
      </c>
      <c r="R62" s="132">
        <f t="shared" si="19"/>
        <v>2.1412E-2</v>
      </c>
      <c r="S62" s="134">
        <f t="shared" ref="S62:S118" si="26">S61</f>
        <v>1.9202E-2</v>
      </c>
      <c r="T62" s="132">
        <f t="shared" si="20"/>
        <v>1.3224E-2</v>
      </c>
      <c r="U62" s="132">
        <f t="shared" si="21"/>
        <v>9.8420000000000001E-3</v>
      </c>
      <c r="V62" s="132">
        <f t="shared" si="22"/>
        <v>6.888E-3</v>
      </c>
      <c r="W62" s="132">
        <f t="shared" si="23"/>
        <v>7.5699999999999986E-3</v>
      </c>
      <c r="X62" s="132">
        <f t="shared" si="24"/>
        <v>1.4396000000000001E-2</v>
      </c>
      <c r="Y62" s="132">
        <f t="shared" si="25"/>
        <v>2.1090000000000001E-2</v>
      </c>
    </row>
    <row r="63" spans="3:25" s="101" customFormat="1" ht="20.149999999999999" customHeight="1" thickBot="1" x14ac:dyDescent="0.3">
      <c r="C63" s="178"/>
      <c r="D63" s="128">
        <f t="shared" si="5"/>
        <v>2033</v>
      </c>
      <c r="E63" s="132">
        <f t="shared" si="6"/>
        <v>1.9826E-2</v>
      </c>
      <c r="F63" s="132">
        <f t="shared" si="7"/>
        <v>1.7469999999999999E-2</v>
      </c>
      <c r="G63" s="132">
        <f t="shared" si="8"/>
        <v>1.9729999999999998E-2</v>
      </c>
      <c r="H63" s="132">
        <f t="shared" si="9"/>
        <v>2.0284000000000003E-2</v>
      </c>
      <c r="I63" s="132">
        <f t="shared" si="10"/>
        <v>1.9981999999999996E-2</v>
      </c>
      <c r="J63" s="132">
        <f t="shared" si="11"/>
        <v>2.0148000000000003E-2</v>
      </c>
      <c r="K63" s="132">
        <f t="shared" si="12"/>
        <v>2.0550000000000002E-2</v>
      </c>
      <c r="L63" s="132">
        <f t="shared" si="13"/>
        <v>1.9740000000000001E-2</v>
      </c>
      <c r="M63" s="132">
        <f t="shared" si="14"/>
        <v>1.7686E-2</v>
      </c>
      <c r="N63" s="133">
        <f t="shared" si="15"/>
        <v>1.9927999999999998E-2</v>
      </c>
      <c r="O63" s="132">
        <f t="shared" si="16"/>
        <v>1.9562000000000003E-2</v>
      </c>
      <c r="P63" s="132">
        <f t="shared" si="17"/>
        <v>1.9604E-2</v>
      </c>
      <c r="Q63" s="132">
        <f t="shared" si="18"/>
        <v>0.02</v>
      </c>
      <c r="R63" s="132">
        <f t="shared" si="19"/>
        <v>2.1412E-2</v>
      </c>
      <c r="S63" s="134">
        <f t="shared" si="26"/>
        <v>1.9202E-2</v>
      </c>
      <c r="T63" s="132">
        <f t="shared" si="20"/>
        <v>1.3224E-2</v>
      </c>
      <c r="U63" s="132">
        <f t="shared" si="21"/>
        <v>9.8420000000000001E-3</v>
      </c>
      <c r="V63" s="132">
        <f t="shared" si="22"/>
        <v>6.888E-3</v>
      </c>
      <c r="W63" s="132">
        <f t="shared" si="23"/>
        <v>7.5699999999999986E-3</v>
      </c>
      <c r="X63" s="132">
        <f t="shared" si="24"/>
        <v>1.4396000000000001E-2</v>
      </c>
      <c r="Y63" s="132">
        <f t="shared" si="25"/>
        <v>2.1090000000000001E-2</v>
      </c>
    </row>
    <row r="64" spans="3:25" s="101" customFormat="1" ht="20.149999999999999" customHeight="1" thickBot="1" x14ac:dyDescent="0.3">
      <c r="C64" s="178"/>
      <c r="D64" s="128">
        <f t="shared" si="5"/>
        <v>2034</v>
      </c>
      <c r="E64" s="132">
        <f t="shared" si="6"/>
        <v>1.9826E-2</v>
      </c>
      <c r="F64" s="132">
        <f t="shared" si="7"/>
        <v>1.7469999999999999E-2</v>
      </c>
      <c r="G64" s="132">
        <f t="shared" si="8"/>
        <v>1.9729999999999998E-2</v>
      </c>
      <c r="H64" s="132">
        <f t="shared" si="9"/>
        <v>2.0284000000000003E-2</v>
      </c>
      <c r="I64" s="132">
        <f t="shared" si="10"/>
        <v>1.9981999999999996E-2</v>
      </c>
      <c r="J64" s="132">
        <f t="shared" si="11"/>
        <v>2.0148000000000003E-2</v>
      </c>
      <c r="K64" s="132">
        <f t="shared" si="12"/>
        <v>2.0550000000000002E-2</v>
      </c>
      <c r="L64" s="132">
        <f t="shared" si="13"/>
        <v>1.9740000000000001E-2</v>
      </c>
      <c r="M64" s="132">
        <f t="shared" si="14"/>
        <v>1.7686E-2</v>
      </c>
      <c r="N64" s="133">
        <f t="shared" si="15"/>
        <v>1.9927999999999998E-2</v>
      </c>
      <c r="O64" s="132">
        <f t="shared" si="16"/>
        <v>1.9562000000000003E-2</v>
      </c>
      <c r="P64" s="132">
        <f t="shared" si="17"/>
        <v>1.9604E-2</v>
      </c>
      <c r="Q64" s="132">
        <f t="shared" si="18"/>
        <v>0.02</v>
      </c>
      <c r="R64" s="132">
        <f t="shared" si="19"/>
        <v>2.1412E-2</v>
      </c>
      <c r="S64" s="134">
        <f t="shared" si="26"/>
        <v>1.9202E-2</v>
      </c>
      <c r="T64" s="132">
        <f t="shared" si="20"/>
        <v>1.3224E-2</v>
      </c>
      <c r="U64" s="132">
        <f t="shared" si="21"/>
        <v>9.8420000000000001E-3</v>
      </c>
      <c r="V64" s="132">
        <f t="shared" si="22"/>
        <v>6.888E-3</v>
      </c>
      <c r="W64" s="132">
        <f t="shared" si="23"/>
        <v>7.5699999999999986E-3</v>
      </c>
      <c r="X64" s="132">
        <f t="shared" si="24"/>
        <v>1.4396000000000001E-2</v>
      </c>
      <c r="Y64" s="132">
        <f t="shared" si="25"/>
        <v>2.1090000000000001E-2</v>
      </c>
    </row>
    <row r="65" spans="3:25" s="101" customFormat="1" ht="20.149999999999999" customHeight="1" thickBot="1" x14ac:dyDescent="0.3">
      <c r="C65" s="178"/>
      <c r="D65" s="128">
        <f t="shared" si="5"/>
        <v>2035</v>
      </c>
      <c r="E65" s="132">
        <f t="shared" si="6"/>
        <v>1.9826E-2</v>
      </c>
      <c r="F65" s="132">
        <f t="shared" si="7"/>
        <v>1.7469999999999999E-2</v>
      </c>
      <c r="G65" s="132">
        <f t="shared" si="8"/>
        <v>1.9729999999999998E-2</v>
      </c>
      <c r="H65" s="132">
        <f t="shared" si="9"/>
        <v>2.0284000000000003E-2</v>
      </c>
      <c r="I65" s="132">
        <f t="shared" si="10"/>
        <v>1.9981999999999996E-2</v>
      </c>
      <c r="J65" s="132">
        <f t="shared" si="11"/>
        <v>2.0148000000000003E-2</v>
      </c>
      <c r="K65" s="132">
        <f t="shared" si="12"/>
        <v>2.0550000000000002E-2</v>
      </c>
      <c r="L65" s="132">
        <f t="shared" si="13"/>
        <v>1.9740000000000001E-2</v>
      </c>
      <c r="M65" s="132">
        <f t="shared" si="14"/>
        <v>1.7686E-2</v>
      </c>
      <c r="N65" s="133">
        <f t="shared" si="15"/>
        <v>1.9927999999999998E-2</v>
      </c>
      <c r="O65" s="132">
        <f t="shared" si="16"/>
        <v>1.9562000000000003E-2</v>
      </c>
      <c r="P65" s="132">
        <f t="shared" si="17"/>
        <v>1.9604E-2</v>
      </c>
      <c r="Q65" s="132">
        <f t="shared" si="18"/>
        <v>0.02</v>
      </c>
      <c r="R65" s="132">
        <f t="shared" si="19"/>
        <v>2.1412E-2</v>
      </c>
      <c r="S65" s="134">
        <f t="shared" si="26"/>
        <v>1.9202E-2</v>
      </c>
      <c r="T65" s="132">
        <f t="shared" si="20"/>
        <v>1.3224E-2</v>
      </c>
      <c r="U65" s="132">
        <f t="shared" si="21"/>
        <v>9.8420000000000001E-3</v>
      </c>
      <c r="V65" s="132">
        <f t="shared" si="22"/>
        <v>6.888E-3</v>
      </c>
      <c r="W65" s="132">
        <f t="shared" si="23"/>
        <v>7.5699999999999986E-3</v>
      </c>
      <c r="X65" s="132">
        <f t="shared" si="24"/>
        <v>1.4396000000000001E-2</v>
      </c>
      <c r="Y65" s="132">
        <f t="shared" si="25"/>
        <v>2.1090000000000001E-2</v>
      </c>
    </row>
    <row r="66" spans="3:25" s="101" customFormat="1" ht="20.149999999999999" customHeight="1" thickBot="1" x14ac:dyDescent="0.3">
      <c r="C66" s="178"/>
      <c r="D66" s="128">
        <f t="shared" si="5"/>
        <v>2036</v>
      </c>
      <c r="E66" s="132">
        <f t="shared" si="6"/>
        <v>1.9826E-2</v>
      </c>
      <c r="F66" s="132">
        <f t="shared" si="7"/>
        <v>1.7469999999999999E-2</v>
      </c>
      <c r="G66" s="132">
        <f t="shared" si="8"/>
        <v>1.9729999999999998E-2</v>
      </c>
      <c r="H66" s="132">
        <f t="shared" si="9"/>
        <v>2.0284000000000003E-2</v>
      </c>
      <c r="I66" s="132">
        <f t="shared" si="10"/>
        <v>1.9981999999999996E-2</v>
      </c>
      <c r="J66" s="132">
        <f t="shared" si="11"/>
        <v>2.0148000000000003E-2</v>
      </c>
      <c r="K66" s="132">
        <f t="shared" si="12"/>
        <v>2.0550000000000002E-2</v>
      </c>
      <c r="L66" s="132">
        <f t="shared" si="13"/>
        <v>1.9740000000000001E-2</v>
      </c>
      <c r="M66" s="132">
        <f t="shared" si="14"/>
        <v>1.7686E-2</v>
      </c>
      <c r="N66" s="133">
        <f t="shared" si="15"/>
        <v>1.9927999999999998E-2</v>
      </c>
      <c r="O66" s="132">
        <f t="shared" si="16"/>
        <v>1.9562000000000003E-2</v>
      </c>
      <c r="P66" s="132">
        <f t="shared" si="17"/>
        <v>1.9604E-2</v>
      </c>
      <c r="Q66" s="132">
        <f t="shared" si="18"/>
        <v>0.02</v>
      </c>
      <c r="R66" s="132">
        <f t="shared" si="19"/>
        <v>2.1412E-2</v>
      </c>
      <c r="S66" s="134">
        <f t="shared" si="26"/>
        <v>1.9202E-2</v>
      </c>
      <c r="T66" s="132">
        <f t="shared" si="20"/>
        <v>1.3224E-2</v>
      </c>
      <c r="U66" s="132">
        <f t="shared" si="21"/>
        <v>9.8420000000000001E-3</v>
      </c>
      <c r="V66" s="132">
        <f t="shared" si="22"/>
        <v>6.888E-3</v>
      </c>
      <c r="W66" s="132">
        <f t="shared" si="23"/>
        <v>7.5699999999999986E-3</v>
      </c>
      <c r="X66" s="132">
        <f t="shared" si="24"/>
        <v>1.4396000000000001E-2</v>
      </c>
      <c r="Y66" s="132">
        <f t="shared" si="25"/>
        <v>2.1090000000000001E-2</v>
      </c>
    </row>
    <row r="67" spans="3:25" s="101" customFormat="1" ht="20.149999999999999" customHeight="1" thickBot="1" x14ac:dyDescent="0.3">
      <c r="C67" s="178"/>
      <c r="D67" s="128">
        <f t="shared" si="5"/>
        <v>2037</v>
      </c>
      <c r="E67" s="132">
        <f t="shared" si="6"/>
        <v>1.9826E-2</v>
      </c>
      <c r="F67" s="132">
        <f t="shared" si="7"/>
        <v>1.7469999999999999E-2</v>
      </c>
      <c r="G67" s="132">
        <f t="shared" si="8"/>
        <v>1.9729999999999998E-2</v>
      </c>
      <c r="H67" s="132">
        <f t="shared" si="9"/>
        <v>2.0284000000000003E-2</v>
      </c>
      <c r="I67" s="132">
        <f t="shared" si="10"/>
        <v>1.9981999999999996E-2</v>
      </c>
      <c r="J67" s="132">
        <f t="shared" si="11"/>
        <v>2.0148000000000003E-2</v>
      </c>
      <c r="K67" s="132">
        <f t="shared" si="12"/>
        <v>2.0550000000000002E-2</v>
      </c>
      <c r="L67" s="132">
        <f t="shared" si="13"/>
        <v>1.9740000000000001E-2</v>
      </c>
      <c r="M67" s="132">
        <f t="shared" si="14"/>
        <v>1.7686E-2</v>
      </c>
      <c r="N67" s="133">
        <f t="shared" si="15"/>
        <v>1.9927999999999998E-2</v>
      </c>
      <c r="O67" s="132">
        <f t="shared" si="16"/>
        <v>1.9562000000000003E-2</v>
      </c>
      <c r="P67" s="132">
        <f t="shared" si="17"/>
        <v>1.9604E-2</v>
      </c>
      <c r="Q67" s="132">
        <f t="shared" si="18"/>
        <v>0.02</v>
      </c>
      <c r="R67" s="132">
        <f t="shared" si="19"/>
        <v>2.1412E-2</v>
      </c>
      <c r="S67" s="134">
        <f t="shared" si="26"/>
        <v>1.9202E-2</v>
      </c>
      <c r="T67" s="132">
        <f t="shared" si="20"/>
        <v>1.3224E-2</v>
      </c>
      <c r="U67" s="132">
        <f t="shared" si="21"/>
        <v>9.8420000000000001E-3</v>
      </c>
      <c r="V67" s="132">
        <f t="shared" si="22"/>
        <v>6.888E-3</v>
      </c>
      <c r="W67" s="132">
        <f t="shared" si="23"/>
        <v>7.5699999999999986E-3</v>
      </c>
      <c r="X67" s="132">
        <f t="shared" si="24"/>
        <v>1.4396000000000001E-2</v>
      </c>
      <c r="Y67" s="132">
        <f t="shared" si="25"/>
        <v>2.1090000000000001E-2</v>
      </c>
    </row>
    <row r="68" spans="3:25" s="101" customFormat="1" ht="20.149999999999999" customHeight="1" thickBot="1" x14ac:dyDescent="0.3">
      <c r="C68" s="178"/>
      <c r="D68" s="128">
        <f t="shared" si="5"/>
        <v>2038</v>
      </c>
      <c r="E68" s="132">
        <f t="shared" si="6"/>
        <v>1.9826E-2</v>
      </c>
      <c r="F68" s="132">
        <f t="shared" si="7"/>
        <v>1.7469999999999999E-2</v>
      </c>
      <c r="G68" s="132">
        <f t="shared" si="8"/>
        <v>1.9729999999999998E-2</v>
      </c>
      <c r="H68" s="132">
        <f t="shared" si="9"/>
        <v>2.0284000000000003E-2</v>
      </c>
      <c r="I68" s="132">
        <f t="shared" si="10"/>
        <v>1.9981999999999996E-2</v>
      </c>
      <c r="J68" s="132">
        <f t="shared" si="11"/>
        <v>2.0148000000000003E-2</v>
      </c>
      <c r="K68" s="132">
        <f t="shared" si="12"/>
        <v>2.0550000000000002E-2</v>
      </c>
      <c r="L68" s="132">
        <f t="shared" si="13"/>
        <v>1.9740000000000001E-2</v>
      </c>
      <c r="M68" s="132">
        <f t="shared" si="14"/>
        <v>1.7686E-2</v>
      </c>
      <c r="N68" s="133">
        <f t="shared" si="15"/>
        <v>1.9927999999999998E-2</v>
      </c>
      <c r="O68" s="132">
        <f t="shared" si="16"/>
        <v>1.9562000000000003E-2</v>
      </c>
      <c r="P68" s="132">
        <f t="shared" si="17"/>
        <v>1.9604E-2</v>
      </c>
      <c r="Q68" s="132">
        <f t="shared" si="18"/>
        <v>0.02</v>
      </c>
      <c r="R68" s="132">
        <f t="shared" si="19"/>
        <v>2.1412E-2</v>
      </c>
      <c r="S68" s="134">
        <f t="shared" si="26"/>
        <v>1.9202E-2</v>
      </c>
      <c r="T68" s="132">
        <f t="shared" si="20"/>
        <v>1.3224E-2</v>
      </c>
      <c r="U68" s="132">
        <f t="shared" si="21"/>
        <v>9.8420000000000001E-3</v>
      </c>
      <c r="V68" s="132">
        <f t="shared" si="22"/>
        <v>6.888E-3</v>
      </c>
      <c r="W68" s="132">
        <f t="shared" si="23"/>
        <v>7.5699999999999986E-3</v>
      </c>
      <c r="X68" s="132">
        <f t="shared" si="24"/>
        <v>1.4396000000000001E-2</v>
      </c>
      <c r="Y68" s="132">
        <f t="shared" si="25"/>
        <v>2.1090000000000001E-2</v>
      </c>
    </row>
    <row r="69" spans="3:25" s="101" customFormat="1" ht="20.149999999999999" customHeight="1" thickBot="1" x14ac:dyDescent="0.3">
      <c r="C69" s="178"/>
      <c r="D69" s="128">
        <f t="shared" si="5"/>
        <v>2039</v>
      </c>
      <c r="E69" s="132">
        <f t="shared" si="6"/>
        <v>1.9826E-2</v>
      </c>
      <c r="F69" s="132">
        <f t="shared" si="7"/>
        <v>1.7469999999999999E-2</v>
      </c>
      <c r="G69" s="132">
        <f t="shared" si="8"/>
        <v>1.9729999999999998E-2</v>
      </c>
      <c r="H69" s="132">
        <f t="shared" si="9"/>
        <v>2.0284000000000003E-2</v>
      </c>
      <c r="I69" s="132">
        <f t="shared" si="10"/>
        <v>1.9981999999999996E-2</v>
      </c>
      <c r="J69" s="132">
        <f t="shared" si="11"/>
        <v>2.0148000000000003E-2</v>
      </c>
      <c r="K69" s="132">
        <f t="shared" si="12"/>
        <v>2.0550000000000002E-2</v>
      </c>
      <c r="L69" s="132">
        <f t="shared" si="13"/>
        <v>1.9740000000000001E-2</v>
      </c>
      <c r="M69" s="132">
        <f t="shared" si="14"/>
        <v>1.7686E-2</v>
      </c>
      <c r="N69" s="133">
        <f t="shared" si="15"/>
        <v>1.9927999999999998E-2</v>
      </c>
      <c r="O69" s="132">
        <f t="shared" si="16"/>
        <v>1.9562000000000003E-2</v>
      </c>
      <c r="P69" s="132">
        <f t="shared" si="17"/>
        <v>1.9604E-2</v>
      </c>
      <c r="Q69" s="132">
        <f t="shared" si="18"/>
        <v>0.02</v>
      </c>
      <c r="R69" s="132">
        <f t="shared" si="19"/>
        <v>2.1412E-2</v>
      </c>
      <c r="S69" s="134">
        <f t="shared" si="26"/>
        <v>1.9202E-2</v>
      </c>
      <c r="T69" s="132">
        <f t="shared" si="20"/>
        <v>1.3224E-2</v>
      </c>
      <c r="U69" s="132">
        <f t="shared" si="21"/>
        <v>9.8420000000000001E-3</v>
      </c>
      <c r="V69" s="132">
        <f t="shared" si="22"/>
        <v>6.888E-3</v>
      </c>
      <c r="W69" s="132">
        <f t="shared" si="23"/>
        <v>7.5699999999999986E-3</v>
      </c>
      <c r="X69" s="132">
        <f t="shared" si="24"/>
        <v>1.4396000000000001E-2</v>
      </c>
      <c r="Y69" s="132">
        <f t="shared" si="25"/>
        <v>2.1090000000000001E-2</v>
      </c>
    </row>
    <row r="70" spans="3:25" s="101" customFormat="1" ht="20.149999999999999" customHeight="1" thickBot="1" x14ac:dyDescent="0.3">
      <c r="C70" s="178"/>
      <c r="D70" s="128">
        <f t="shared" si="5"/>
        <v>2040</v>
      </c>
      <c r="E70" s="132">
        <f t="shared" si="6"/>
        <v>1.9826E-2</v>
      </c>
      <c r="F70" s="132">
        <f t="shared" si="7"/>
        <v>1.7469999999999999E-2</v>
      </c>
      <c r="G70" s="132">
        <f t="shared" si="8"/>
        <v>1.9729999999999998E-2</v>
      </c>
      <c r="H70" s="132">
        <f t="shared" si="9"/>
        <v>2.0284000000000003E-2</v>
      </c>
      <c r="I70" s="132">
        <f t="shared" si="10"/>
        <v>1.9981999999999996E-2</v>
      </c>
      <c r="J70" s="132">
        <f t="shared" si="11"/>
        <v>2.0148000000000003E-2</v>
      </c>
      <c r="K70" s="132">
        <f t="shared" si="12"/>
        <v>2.0550000000000002E-2</v>
      </c>
      <c r="L70" s="132">
        <f t="shared" si="13"/>
        <v>1.9740000000000001E-2</v>
      </c>
      <c r="M70" s="132">
        <f t="shared" si="14"/>
        <v>1.7686E-2</v>
      </c>
      <c r="N70" s="133">
        <f t="shared" si="15"/>
        <v>1.9927999999999998E-2</v>
      </c>
      <c r="O70" s="132">
        <f t="shared" si="16"/>
        <v>1.9562000000000003E-2</v>
      </c>
      <c r="P70" s="132">
        <f t="shared" si="17"/>
        <v>1.9604E-2</v>
      </c>
      <c r="Q70" s="132">
        <f t="shared" si="18"/>
        <v>0.02</v>
      </c>
      <c r="R70" s="132">
        <f t="shared" si="19"/>
        <v>2.1412E-2</v>
      </c>
      <c r="S70" s="134">
        <f t="shared" si="26"/>
        <v>1.9202E-2</v>
      </c>
      <c r="T70" s="132">
        <f t="shared" si="20"/>
        <v>1.3224E-2</v>
      </c>
      <c r="U70" s="132">
        <f t="shared" si="21"/>
        <v>9.8420000000000001E-3</v>
      </c>
      <c r="V70" s="132">
        <f t="shared" si="22"/>
        <v>6.888E-3</v>
      </c>
      <c r="W70" s="132">
        <f t="shared" si="23"/>
        <v>7.5699999999999986E-3</v>
      </c>
      <c r="X70" s="132">
        <f t="shared" si="24"/>
        <v>1.4396000000000001E-2</v>
      </c>
      <c r="Y70" s="132">
        <f t="shared" si="25"/>
        <v>2.1090000000000001E-2</v>
      </c>
    </row>
    <row r="71" spans="3:25" s="101" customFormat="1" ht="20.149999999999999" customHeight="1" thickBot="1" x14ac:dyDescent="0.3">
      <c r="C71" s="178"/>
      <c r="D71" s="128">
        <f t="shared" si="5"/>
        <v>2041</v>
      </c>
      <c r="E71" s="132">
        <f t="shared" si="6"/>
        <v>1.9826E-2</v>
      </c>
      <c r="F71" s="132">
        <f t="shared" si="7"/>
        <v>1.7469999999999999E-2</v>
      </c>
      <c r="G71" s="132">
        <f t="shared" si="8"/>
        <v>1.9729999999999998E-2</v>
      </c>
      <c r="H71" s="132">
        <f t="shared" si="9"/>
        <v>2.0284000000000003E-2</v>
      </c>
      <c r="I71" s="132">
        <f t="shared" si="10"/>
        <v>1.9981999999999996E-2</v>
      </c>
      <c r="J71" s="132">
        <f t="shared" si="11"/>
        <v>2.0148000000000003E-2</v>
      </c>
      <c r="K71" s="132">
        <f t="shared" si="12"/>
        <v>2.0550000000000002E-2</v>
      </c>
      <c r="L71" s="132">
        <f t="shared" si="13"/>
        <v>1.9740000000000001E-2</v>
      </c>
      <c r="M71" s="132">
        <f t="shared" si="14"/>
        <v>1.7686E-2</v>
      </c>
      <c r="N71" s="133">
        <f t="shared" si="15"/>
        <v>1.9927999999999998E-2</v>
      </c>
      <c r="O71" s="132">
        <f t="shared" si="16"/>
        <v>1.9562000000000003E-2</v>
      </c>
      <c r="P71" s="132">
        <f t="shared" si="17"/>
        <v>1.9604E-2</v>
      </c>
      <c r="Q71" s="132">
        <f t="shared" si="18"/>
        <v>0.02</v>
      </c>
      <c r="R71" s="132">
        <f t="shared" si="19"/>
        <v>2.1412E-2</v>
      </c>
      <c r="S71" s="134">
        <f t="shared" si="26"/>
        <v>1.9202E-2</v>
      </c>
      <c r="T71" s="132">
        <f t="shared" si="20"/>
        <v>1.3224E-2</v>
      </c>
      <c r="U71" s="132">
        <f t="shared" si="21"/>
        <v>9.8420000000000001E-3</v>
      </c>
      <c r="V71" s="132">
        <f t="shared" si="22"/>
        <v>6.888E-3</v>
      </c>
      <c r="W71" s="132">
        <f t="shared" si="23"/>
        <v>7.5699999999999986E-3</v>
      </c>
      <c r="X71" s="132">
        <f t="shared" si="24"/>
        <v>1.4396000000000001E-2</v>
      </c>
      <c r="Y71" s="132">
        <f t="shared" si="25"/>
        <v>2.1090000000000001E-2</v>
      </c>
    </row>
    <row r="72" spans="3:25" s="101" customFormat="1" ht="20.149999999999999" customHeight="1" thickBot="1" x14ac:dyDescent="0.3">
      <c r="C72" s="178"/>
      <c r="D72" s="128">
        <f t="shared" si="5"/>
        <v>2042</v>
      </c>
      <c r="E72" s="132">
        <f t="shared" si="6"/>
        <v>1.9826E-2</v>
      </c>
      <c r="F72" s="132">
        <f t="shared" si="7"/>
        <v>1.7469999999999999E-2</v>
      </c>
      <c r="G72" s="132">
        <f t="shared" si="8"/>
        <v>1.9729999999999998E-2</v>
      </c>
      <c r="H72" s="132">
        <f t="shared" si="9"/>
        <v>2.0284000000000003E-2</v>
      </c>
      <c r="I72" s="132">
        <f t="shared" si="10"/>
        <v>1.9981999999999996E-2</v>
      </c>
      <c r="J72" s="132">
        <f t="shared" si="11"/>
        <v>2.0148000000000003E-2</v>
      </c>
      <c r="K72" s="132">
        <f t="shared" si="12"/>
        <v>2.0550000000000002E-2</v>
      </c>
      <c r="L72" s="132">
        <f t="shared" si="13"/>
        <v>1.9740000000000001E-2</v>
      </c>
      <c r="M72" s="132">
        <f t="shared" si="14"/>
        <v>1.7686E-2</v>
      </c>
      <c r="N72" s="133">
        <f t="shared" si="15"/>
        <v>1.9927999999999998E-2</v>
      </c>
      <c r="O72" s="132">
        <f t="shared" si="16"/>
        <v>1.9562000000000003E-2</v>
      </c>
      <c r="P72" s="132">
        <f t="shared" si="17"/>
        <v>1.9604E-2</v>
      </c>
      <c r="Q72" s="132">
        <f t="shared" si="18"/>
        <v>0.02</v>
      </c>
      <c r="R72" s="132">
        <f t="shared" si="19"/>
        <v>2.1412E-2</v>
      </c>
      <c r="S72" s="134">
        <f t="shared" si="26"/>
        <v>1.9202E-2</v>
      </c>
      <c r="T72" s="132">
        <f t="shared" si="20"/>
        <v>1.3224E-2</v>
      </c>
      <c r="U72" s="132">
        <f t="shared" si="21"/>
        <v>9.8420000000000001E-3</v>
      </c>
      <c r="V72" s="132">
        <f t="shared" si="22"/>
        <v>6.888E-3</v>
      </c>
      <c r="W72" s="132">
        <f t="shared" si="23"/>
        <v>7.5699999999999986E-3</v>
      </c>
      <c r="X72" s="132">
        <f t="shared" si="24"/>
        <v>1.4396000000000001E-2</v>
      </c>
      <c r="Y72" s="132">
        <f t="shared" si="25"/>
        <v>2.1090000000000001E-2</v>
      </c>
    </row>
    <row r="73" spans="3:25" s="101" customFormat="1" ht="20.149999999999999" customHeight="1" thickBot="1" x14ac:dyDescent="0.3">
      <c r="C73" s="178"/>
      <c r="D73" s="128">
        <f t="shared" si="5"/>
        <v>2043</v>
      </c>
      <c r="E73" s="132">
        <f t="shared" si="6"/>
        <v>1.9826E-2</v>
      </c>
      <c r="F73" s="132">
        <f t="shared" si="7"/>
        <v>1.7469999999999999E-2</v>
      </c>
      <c r="G73" s="132">
        <f t="shared" si="8"/>
        <v>1.9729999999999998E-2</v>
      </c>
      <c r="H73" s="132">
        <f t="shared" si="9"/>
        <v>2.0284000000000003E-2</v>
      </c>
      <c r="I73" s="132">
        <f t="shared" si="10"/>
        <v>1.9981999999999996E-2</v>
      </c>
      <c r="J73" s="132">
        <f t="shared" si="11"/>
        <v>2.0148000000000003E-2</v>
      </c>
      <c r="K73" s="132">
        <f t="shared" si="12"/>
        <v>2.0550000000000002E-2</v>
      </c>
      <c r="L73" s="132">
        <f t="shared" si="13"/>
        <v>1.9740000000000001E-2</v>
      </c>
      <c r="M73" s="132">
        <f t="shared" si="14"/>
        <v>1.7686E-2</v>
      </c>
      <c r="N73" s="133">
        <f t="shared" si="15"/>
        <v>1.9927999999999998E-2</v>
      </c>
      <c r="O73" s="132">
        <f t="shared" si="16"/>
        <v>1.9562000000000003E-2</v>
      </c>
      <c r="P73" s="132">
        <f t="shared" si="17"/>
        <v>1.9604E-2</v>
      </c>
      <c r="Q73" s="132">
        <f t="shared" si="18"/>
        <v>0.02</v>
      </c>
      <c r="R73" s="132">
        <f t="shared" si="19"/>
        <v>2.1412E-2</v>
      </c>
      <c r="S73" s="134">
        <f t="shared" si="26"/>
        <v>1.9202E-2</v>
      </c>
      <c r="T73" s="132">
        <f t="shared" si="20"/>
        <v>1.3224E-2</v>
      </c>
      <c r="U73" s="132">
        <f t="shared" si="21"/>
        <v>9.8420000000000001E-3</v>
      </c>
      <c r="V73" s="132">
        <f t="shared" si="22"/>
        <v>6.888E-3</v>
      </c>
      <c r="W73" s="132">
        <f t="shared" si="23"/>
        <v>7.5699999999999986E-3</v>
      </c>
      <c r="X73" s="132">
        <f t="shared" si="24"/>
        <v>1.4396000000000001E-2</v>
      </c>
      <c r="Y73" s="132">
        <f t="shared" si="25"/>
        <v>2.1090000000000001E-2</v>
      </c>
    </row>
    <row r="74" spans="3:25" s="101" customFormat="1" ht="20.149999999999999" customHeight="1" thickBot="1" x14ac:dyDescent="0.3">
      <c r="C74" s="178"/>
      <c r="D74" s="128">
        <f t="shared" si="5"/>
        <v>2044</v>
      </c>
      <c r="E74" s="132">
        <f t="shared" si="6"/>
        <v>1.9826E-2</v>
      </c>
      <c r="F74" s="132">
        <f t="shared" si="7"/>
        <v>1.7469999999999999E-2</v>
      </c>
      <c r="G74" s="132">
        <f t="shared" si="8"/>
        <v>1.9729999999999998E-2</v>
      </c>
      <c r="H74" s="132">
        <f t="shared" si="9"/>
        <v>2.0284000000000003E-2</v>
      </c>
      <c r="I74" s="132">
        <f t="shared" si="10"/>
        <v>1.9981999999999996E-2</v>
      </c>
      <c r="J74" s="132">
        <f t="shared" si="11"/>
        <v>2.0148000000000003E-2</v>
      </c>
      <c r="K74" s="132">
        <f t="shared" si="12"/>
        <v>2.0550000000000002E-2</v>
      </c>
      <c r="L74" s="132">
        <f t="shared" si="13"/>
        <v>1.9740000000000001E-2</v>
      </c>
      <c r="M74" s="132">
        <f t="shared" si="14"/>
        <v>1.7686E-2</v>
      </c>
      <c r="N74" s="133">
        <f t="shared" si="15"/>
        <v>1.9927999999999998E-2</v>
      </c>
      <c r="O74" s="132">
        <f t="shared" si="16"/>
        <v>1.9562000000000003E-2</v>
      </c>
      <c r="P74" s="132">
        <f t="shared" si="17"/>
        <v>1.9604E-2</v>
      </c>
      <c r="Q74" s="132">
        <f t="shared" si="18"/>
        <v>0.02</v>
      </c>
      <c r="R74" s="132">
        <f t="shared" si="19"/>
        <v>2.1412E-2</v>
      </c>
      <c r="S74" s="134">
        <f t="shared" si="26"/>
        <v>1.9202E-2</v>
      </c>
      <c r="T74" s="132">
        <f t="shared" si="20"/>
        <v>1.3224E-2</v>
      </c>
      <c r="U74" s="132">
        <f t="shared" si="21"/>
        <v>9.8420000000000001E-3</v>
      </c>
      <c r="V74" s="132">
        <f t="shared" si="22"/>
        <v>6.888E-3</v>
      </c>
      <c r="W74" s="132">
        <f t="shared" si="23"/>
        <v>7.5699999999999986E-3</v>
      </c>
      <c r="X74" s="132">
        <f t="shared" si="24"/>
        <v>1.4396000000000001E-2</v>
      </c>
      <c r="Y74" s="132">
        <f t="shared" si="25"/>
        <v>2.1090000000000001E-2</v>
      </c>
    </row>
    <row r="75" spans="3:25" s="101" customFormat="1" ht="20.149999999999999" customHeight="1" thickBot="1" x14ac:dyDescent="0.3">
      <c r="C75" s="106"/>
      <c r="D75" s="128">
        <f t="shared" si="5"/>
        <v>2045</v>
      </c>
      <c r="E75" s="132">
        <f t="shared" si="6"/>
        <v>1.9826E-2</v>
      </c>
      <c r="F75" s="132">
        <f t="shared" si="7"/>
        <v>1.7469999999999999E-2</v>
      </c>
      <c r="G75" s="132">
        <f t="shared" si="8"/>
        <v>1.9729999999999998E-2</v>
      </c>
      <c r="H75" s="132">
        <f t="shared" si="9"/>
        <v>2.0284000000000003E-2</v>
      </c>
      <c r="I75" s="132">
        <f t="shared" si="10"/>
        <v>1.9981999999999996E-2</v>
      </c>
      <c r="J75" s="132">
        <f t="shared" si="11"/>
        <v>2.0148000000000003E-2</v>
      </c>
      <c r="K75" s="132">
        <f t="shared" si="12"/>
        <v>2.0550000000000002E-2</v>
      </c>
      <c r="L75" s="132">
        <f t="shared" si="13"/>
        <v>1.9740000000000001E-2</v>
      </c>
      <c r="M75" s="132">
        <f t="shared" si="14"/>
        <v>1.7686E-2</v>
      </c>
      <c r="N75" s="133">
        <f t="shared" si="15"/>
        <v>1.9927999999999998E-2</v>
      </c>
      <c r="O75" s="132">
        <f t="shared" si="16"/>
        <v>1.9562000000000003E-2</v>
      </c>
      <c r="P75" s="132">
        <f t="shared" si="17"/>
        <v>1.9604E-2</v>
      </c>
      <c r="Q75" s="132">
        <f t="shared" si="18"/>
        <v>0.02</v>
      </c>
      <c r="R75" s="132">
        <f t="shared" si="19"/>
        <v>2.1412E-2</v>
      </c>
      <c r="S75" s="134">
        <f t="shared" si="26"/>
        <v>1.9202E-2</v>
      </c>
      <c r="T75" s="132">
        <f t="shared" si="20"/>
        <v>1.3224E-2</v>
      </c>
      <c r="U75" s="132">
        <f t="shared" si="21"/>
        <v>9.8420000000000001E-3</v>
      </c>
      <c r="V75" s="132">
        <f t="shared" si="22"/>
        <v>6.888E-3</v>
      </c>
      <c r="W75" s="132">
        <f t="shared" si="23"/>
        <v>7.5699999999999986E-3</v>
      </c>
      <c r="X75" s="132">
        <f t="shared" si="24"/>
        <v>1.4396000000000001E-2</v>
      </c>
      <c r="Y75" s="132">
        <f t="shared" si="25"/>
        <v>2.1090000000000001E-2</v>
      </c>
    </row>
    <row r="76" spans="3:25" s="101" customFormat="1" ht="20.149999999999999" customHeight="1" thickBot="1" x14ac:dyDescent="0.3">
      <c r="C76" s="106"/>
      <c r="D76" s="128">
        <f t="shared" si="5"/>
        <v>2046</v>
      </c>
      <c r="E76" s="132">
        <f t="shared" si="6"/>
        <v>1.9826E-2</v>
      </c>
      <c r="F76" s="132">
        <f t="shared" si="7"/>
        <v>1.7469999999999999E-2</v>
      </c>
      <c r="G76" s="132">
        <f t="shared" si="8"/>
        <v>1.9729999999999998E-2</v>
      </c>
      <c r="H76" s="132">
        <f t="shared" si="9"/>
        <v>2.0284000000000003E-2</v>
      </c>
      <c r="I76" s="132">
        <f t="shared" si="10"/>
        <v>1.9981999999999996E-2</v>
      </c>
      <c r="J76" s="132">
        <f t="shared" si="11"/>
        <v>2.0148000000000003E-2</v>
      </c>
      <c r="K76" s="132">
        <f t="shared" si="12"/>
        <v>2.0550000000000002E-2</v>
      </c>
      <c r="L76" s="132">
        <f t="shared" si="13"/>
        <v>1.9740000000000001E-2</v>
      </c>
      <c r="M76" s="132">
        <f t="shared" si="14"/>
        <v>1.7686E-2</v>
      </c>
      <c r="N76" s="133">
        <f t="shared" si="15"/>
        <v>1.9927999999999998E-2</v>
      </c>
      <c r="O76" s="132">
        <f t="shared" si="16"/>
        <v>1.9562000000000003E-2</v>
      </c>
      <c r="P76" s="132">
        <f t="shared" si="17"/>
        <v>1.9604E-2</v>
      </c>
      <c r="Q76" s="132">
        <f t="shared" si="18"/>
        <v>0.02</v>
      </c>
      <c r="R76" s="132">
        <f t="shared" si="19"/>
        <v>2.1412E-2</v>
      </c>
      <c r="S76" s="134">
        <f t="shared" si="26"/>
        <v>1.9202E-2</v>
      </c>
      <c r="T76" s="132">
        <f t="shared" si="20"/>
        <v>1.3224E-2</v>
      </c>
      <c r="U76" s="132">
        <f t="shared" si="21"/>
        <v>9.8420000000000001E-3</v>
      </c>
      <c r="V76" s="132">
        <f t="shared" si="22"/>
        <v>6.888E-3</v>
      </c>
      <c r="W76" s="132">
        <f t="shared" si="23"/>
        <v>7.5699999999999986E-3</v>
      </c>
      <c r="X76" s="132">
        <f t="shared" si="24"/>
        <v>1.4396000000000001E-2</v>
      </c>
      <c r="Y76" s="132">
        <f t="shared" si="25"/>
        <v>2.1090000000000001E-2</v>
      </c>
    </row>
    <row r="77" spans="3:25" s="101" customFormat="1" ht="20.149999999999999" customHeight="1" thickBot="1" x14ac:dyDescent="0.3">
      <c r="C77" s="106"/>
      <c r="D77" s="128">
        <f t="shared" si="5"/>
        <v>2047</v>
      </c>
      <c r="E77" s="132">
        <f t="shared" si="6"/>
        <v>1.9826E-2</v>
      </c>
      <c r="F77" s="132">
        <f t="shared" si="7"/>
        <v>1.7469999999999999E-2</v>
      </c>
      <c r="G77" s="132">
        <f t="shared" si="8"/>
        <v>1.9729999999999998E-2</v>
      </c>
      <c r="H77" s="132">
        <f t="shared" si="9"/>
        <v>2.0284000000000003E-2</v>
      </c>
      <c r="I77" s="132">
        <f t="shared" si="10"/>
        <v>1.9981999999999996E-2</v>
      </c>
      <c r="J77" s="132">
        <f t="shared" si="11"/>
        <v>2.0148000000000003E-2</v>
      </c>
      <c r="K77" s="132">
        <f t="shared" si="12"/>
        <v>2.0550000000000002E-2</v>
      </c>
      <c r="L77" s="132">
        <f t="shared" si="13"/>
        <v>1.9740000000000001E-2</v>
      </c>
      <c r="M77" s="132">
        <f t="shared" si="14"/>
        <v>1.7686E-2</v>
      </c>
      <c r="N77" s="133">
        <f t="shared" si="15"/>
        <v>1.9927999999999998E-2</v>
      </c>
      <c r="O77" s="132">
        <f t="shared" si="16"/>
        <v>1.9562000000000003E-2</v>
      </c>
      <c r="P77" s="132">
        <f t="shared" si="17"/>
        <v>1.9604E-2</v>
      </c>
      <c r="Q77" s="132">
        <f t="shared" si="18"/>
        <v>0.02</v>
      </c>
      <c r="R77" s="132">
        <f t="shared" si="19"/>
        <v>2.1412E-2</v>
      </c>
      <c r="S77" s="134">
        <f t="shared" si="26"/>
        <v>1.9202E-2</v>
      </c>
      <c r="T77" s="132">
        <f t="shared" si="20"/>
        <v>1.3224E-2</v>
      </c>
      <c r="U77" s="132">
        <f t="shared" si="21"/>
        <v>9.8420000000000001E-3</v>
      </c>
      <c r="V77" s="132">
        <f t="shared" si="22"/>
        <v>6.888E-3</v>
      </c>
      <c r="W77" s="132">
        <f t="shared" si="23"/>
        <v>7.5699999999999986E-3</v>
      </c>
      <c r="X77" s="132">
        <f t="shared" si="24"/>
        <v>1.4396000000000001E-2</v>
      </c>
      <c r="Y77" s="132">
        <f t="shared" si="25"/>
        <v>2.1090000000000001E-2</v>
      </c>
    </row>
    <row r="78" spans="3:25" s="101" customFormat="1" ht="20.149999999999999" customHeight="1" thickBot="1" x14ac:dyDescent="0.3">
      <c r="C78" s="106"/>
      <c r="D78" s="128">
        <f t="shared" si="5"/>
        <v>2048</v>
      </c>
      <c r="E78" s="132">
        <f t="shared" si="6"/>
        <v>1.9826E-2</v>
      </c>
      <c r="F78" s="132">
        <f t="shared" si="7"/>
        <v>1.7469999999999999E-2</v>
      </c>
      <c r="G78" s="132">
        <f t="shared" si="8"/>
        <v>1.9729999999999998E-2</v>
      </c>
      <c r="H78" s="132">
        <f t="shared" si="9"/>
        <v>2.0284000000000003E-2</v>
      </c>
      <c r="I78" s="132">
        <f t="shared" si="10"/>
        <v>1.9981999999999996E-2</v>
      </c>
      <c r="J78" s="132">
        <f t="shared" si="11"/>
        <v>2.0148000000000003E-2</v>
      </c>
      <c r="K78" s="132">
        <f t="shared" si="12"/>
        <v>2.0550000000000002E-2</v>
      </c>
      <c r="L78" s="132">
        <f t="shared" si="13"/>
        <v>1.9740000000000001E-2</v>
      </c>
      <c r="M78" s="132">
        <f t="shared" si="14"/>
        <v>1.7686E-2</v>
      </c>
      <c r="N78" s="133">
        <f t="shared" si="15"/>
        <v>1.9927999999999998E-2</v>
      </c>
      <c r="O78" s="132">
        <f t="shared" si="16"/>
        <v>1.9562000000000003E-2</v>
      </c>
      <c r="P78" s="132">
        <f t="shared" si="17"/>
        <v>1.9604E-2</v>
      </c>
      <c r="Q78" s="132">
        <f t="shared" si="18"/>
        <v>0.02</v>
      </c>
      <c r="R78" s="132">
        <f t="shared" si="19"/>
        <v>2.1412E-2</v>
      </c>
      <c r="S78" s="134">
        <f t="shared" si="26"/>
        <v>1.9202E-2</v>
      </c>
      <c r="T78" s="132">
        <f t="shared" si="20"/>
        <v>1.3224E-2</v>
      </c>
      <c r="U78" s="132">
        <f t="shared" si="21"/>
        <v>9.8420000000000001E-3</v>
      </c>
      <c r="V78" s="132">
        <f t="shared" si="22"/>
        <v>6.888E-3</v>
      </c>
      <c r="W78" s="132">
        <f t="shared" si="23"/>
        <v>7.5699999999999986E-3</v>
      </c>
      <c r="X78" s="132">
        <f t="shared" si="24"/>
        <v>1.4396000000000001E-2</v>
      </c>
      <c r="Y78" s="132">
        <f t="shared" si="25"/>
        <v>2.1090000000000001E-2</v>
      </c>
    </row>
    <row r="79" spans="3:25" s="101" customFormat="1" ht="20.149999999999999" customHeight="1" thickBot="1" x14ac:dyDescent="0.3">
      <c r="C79" s="106"/>
      <c r="D79" s="128">
        <f t="shared" si="5"/>
        <v>2049</v>
      </c>
      <c r="E79" s="132">
        <f t="shared" si="6"/>
        <v>1.9826E-2</v>
      </c>
      <c r="F79" s="132">
        <f t="shared" si="7"/>
        <v>1.7469999999999999E-2</v>
      </c>
      <c r="G79" s="132">
        <f t="shared" si="8"/>
        <v>1.9729999999999998E-2</v>
      </c>
      <c r="H79" s="132">
        <f t="shared" si="9"/>
        <v>2.0284000000000003E-2</v>
      </c>
      <c r="I79" s="132">
        <f t="shared" si="10"/>
        <v>1.9981999999999996E-2</v>
      </c>
      <c r="J79" s="132">
        <f t="shared" si="11"/>
        <v>2.0148000000000003E-2</v>
      </c>
      <c r="K79" s="132">
        <f t="shared" si="12"/>
        <v>2.0550000000000002E-2</v>
      </c>
      <c r="L79" s="132">
        <f t="shared" si="13"/>
        <v>1.9740000000000001E-2</v>
      </c>
      <c r="M79" s="132">
        <f t="shared" si="14"/>
        <v>1.7686E-2</v>
      </c>
      <c r="N79" s="133">
        <f t="shared" si="15"/>
        <v>1.9927999999999998E-2</v>
      </c>
      <c r="O79" s="132">
        <f t="shared" si="16"/>
        <v>1.9562000000000003E-2</v>
      </c>
      <c r="P79" s="132">
        <f t="shared" si="17"/>
        <v>1.9604E-2</v>
      </c>
      <c r="Q79" s="132">
        <f t="shared" si="18"/>
        <v>0.02</v>
      </c>
      <c r="R79" s="132">
        <f t="shared" si="19"/>
        <v>2.1412E-2</v>
      </c>
      <c r="S79" s="134">
        <f t="shared" si="26"/>
        <v>1.9202E-2</v>
      </c>
      <c r="T79" s="132">
        <f t="shared" si="20"/>
        <v>1.3224E-2</v>
      </c>
      <c r="U79" s="132">
        <f t="shared" si="21"/>
        <v>9.8420000000000001E-3</v>
      </c>
      <c r="V79" s="132">
        <f t="shared" si="22"/>
        <v>6.888E-3</v>
      </c>
      <c r="W79" s="132">
        <f t="shared" si="23"/>
        <v>7.5699999999999986E-3</v>
      </c>
      <c r="X79" s="132">
        <f t="shared" si="24"/>
        <v>1.4396000000000001E-2</v>
      </c>
      <c r="Y79" s="132">
        <f t="shared" si="25"/>
        <v>2.1090000000000001E-2</v>
      </c>
    </row>
    <row r="80" spans="3:25" s="101" customFormat="1" ht="20.149999999999999" customHeight="1" thickBot="1" x14ac:dyDescent="0.3">
      <c r="C80" s="106"/>
      <c r="D80" s="128">
        <f t="shared" si="5"/>
        <v>2050</v>
      </c>
      <c r="E80" s="132">
        <f t="shared" si="6"/>
        <v>1.9826E-2</v>
      </c>
      <c r="F80" s="132">
        <f t="shared" si="7"/>
        <v>1.7469999999999999E-2</v>
      </c>
      <c r="G80" s="132">
        <f t="shared" si="8"/>
        <v>1.9729999999999998E-2</v>
      </c>
      <c r="H80" s="132">
        <f t="shared" si="9"/>
        <v>2.0284000000000003E-2</v>
      </c>
      <c r="I80" s="132">
        <f t="shared" si="10"/>
        <v>1.9981999999999996E-2</v>
      </c>
      <c r="J80" s="132">
        <f t="shared" si="11"/>
        <v>2.0148000000000003E-2</v>
      </c>
      <c r="K80" s="132">
        <f t="shared" si="12"/>
        <v>2.0550000000000002E-2</v>
      </c>
      <c r="L80" s="132">
        <f t="shared" si="13"/>
        <v>1.9740000000000001E-2</v>
      </c>
      <c r="M80" s="132">
        <f t="shared" si="14"/>
        <v>1.7686E-2</v>
      </c>
      <c r="N80" s="133">
        <f t="shared" si="15"/>
        <v>1.9927999999999998E-2</v>
      </c>
      <c r="O80" s="132">
        <f t="shared" si="16"/>
        <v>1.9562000000000003E-2</v>
      </c>
      <c r="P80" s="132">
        <f t="shared" si="17"/>
        <v>1.9604E-2</v>
      </c>
      <c r="Q80" s="132">
        <f t="shared" si="18"/>
        <v>0.02</v>
      </c>
      <c r="R80" s="132">
        <f t="shared" si="19"/>
        <v>2.1412E-2</v>
      </c>
      <c r="S80" s="134">
        <f t="shared" si="26"/>
        <v>1.9202E-2</v>
      </c>
      <c r="T80" s="132">
        <f t="shared" si="20"/>
        <v>1.3224E-2</v>
      </c>
      <c r="U80" s="132">
        <f t="shared" si="21"/>
        <v>9.8420000000000001E-3</v>
      </c>
      <c r="V80" s="132">
        <f t="shared" si="22"/>
        <v>6.888E-3</v>
      </c>
      <c r="W80" s="132">
        <f t="shared" si="23"/>
        <v>7.5699999999999986E-3</v>
      </c>
      <c r="X80" s="132">
        <f t="shared" si="24"/>
        <v>1.4396000000000001E-2</v>
      </c>
      <c r="Y80" s="132">
        <f t="shared" si="25"/>
        <v>2.1090000000000001E-2</v>
      </c>
    </row>
    <row r="81" spans="3:25" s="101" customFormat="1" ht="20.149999999999999" customHeight="1" thickBot="1" x14ac:dyDescent="0.3">
      <c r="C81" s="106"/>
      <c r="D81" s="128">
        <f t="shared" si="5"/>
        <v>2051</v>
      </c>
      <c r="E81" s="132">
        <f t="shared" si="6"/>
        <v>1.9826E-2</v>
      </c>
      <c r="F81" s="132">
        <f t="shared" si="7"/>
        <v>1.7469999999999999E-2</v>
      </c>
      <c r="G81" s="132">
        <f t="shared" si="8"/>
        <v>1.9729999999999998E-2</v>
      </c>
      <c r="H81" s="132">
        <f t="shared" si="9"/>
        <v>2.0284000000000003E-2</v>
      </c>
      <c r="I81" s="132">
        <f t="shared" si="10"/>
        <v>1.9981999999999996E-2</v>
      </c>
      <c r="J81" s="132">
        <f t="shared" si="11"/>
        <v>2.0148000000000003E-2</v>
      </c>
      <c r="K81" s="132">
        <f t="shared" si="12"/>
        <v>2.0550000000000002E-2</v>
      </c>
      <c r="L81" s="132">
        <f t="shared" si="13"/>
        <v>1.9740000000000001E-2</v>
      </c>
      <c r="M81" s="132">
        <f t="shared" si="14"/>
        <v>1.7686E-2</v>
      </c>
      <c r="N81" s="133">
        <f t="shared" si="15"/>
        <v>1.9927999999999998E-2</v>
      </c>
      <c r="O81" s="132">
        <f t="shared" si="16"/>
        <v>1.9562000000000003E-2</v>
      </c>
      <c r="P81" s="132">
        <f t="shared" si="17"/>
        <v>1.9604E-2</v>
      </c>
      <c r="Q81" s="132">
        <f t="shared" si="18"/>
        <v>0.02</v>
      </c>
      <c r="R81" s="132">
        <f t="shared" si="19"/>
        <v>2.1412E-2</v>
      </c>
      <c r="S81" s="134">
        <f t="shared" si="26"/>
        <v>1.9202E-2</v>
      </c>
      <c r="T81" s="132">
        <f t="shared" si="20"/>
        <v>1.3224E-2</v>
      </c>
      <c r="U81" s="132">
        <f t="shared" si="21"/>
        <v>9.8420000000000001E-3</v>
      </c>
      <c r="V81" s="132">
        <f t="shared" si="22"/>
        <v>6.888E-3</v>
      </c>
      <c r="W81" s="132">
        <f t="shared" si="23"/>
        <v>7.5699999999999986E-3</v>
      </c>
      <c r="X81" s="132">
        <f t="shared" si="24"/>
        <v>1.4396000000000001E-2</v>
      </c>
      <c r="Y81" s="132">
        <f t="shared" si="25"/>
        <v>2.1090000000000001E-2</v>
      </c>
    </row>
    <row r="82" spans="3:25" s="101" customFormat="1" ht="20.149999999999999" customHeight="1" thickBot="1" x14ac:dyDescent="0.3">
      <c r="C82" s="106"/>
      <c r="D82" s="128">
        <f t="shared" si="5"/>
        <v>2052</v>
      </c>
      <c r="E82" s="132">
        <f t="shared" si="6"/>
        <v>1.9826E-2</v>
      </c>
      <c r="F82" s="132">
        <f t="shared" si="7"/>
        <v>1.7469999999999999E-2</v>
      </c>
      <c r="G82" s="132">
        <f t="shared" si="8"/>
        <v>1.9729999999999998E-2</v>
      </c>
      <c r="H82" s="132">
        <f t="shared" si="9"/>
        <v>2.0284000000000003E-2</v>
      </c>
      <c r="I82" s="132">
        <f t="shared" si="10"/>
        <v>1.9981999999999996E-2</v>
      </c>
      <c r="J82" s="132">
        <f t="shared" si="11"/>
        <v>2.0148000000000003E-2</v>
      </c>
      <c r="K82" s="132">
        <f t="shared" si="12"/>
        <v>2.0550000000000002E-2</v>
      </c>
      <c r="L82" s="132">
        <f t="shared" si="13"/>
        <v>1.9740000000000001E-2</v>
      </c>
      <c r="M82" s="132">
        <f t="shared" si="14"/>
        <v>1.7686E-2</v>
      </c>
      <c r="N82" s="133">
        <f t="shared" si="15"/>
        <v>1.9927999999999998E-2</v>
      </c>
      <c r="O82" s="132">
        <f t="shared" si="16"/>
        <v>1.9562000000000003E-2</v>
      </c>
      <c r="P82" s="132">
        <f t="shared" si="17"/>
        <v>1.9604E-2</v>
      </c>
      <c r="Q82" s="132">
        <f t="shared" si="18"/>
        <v>0.02</v>
      </c>
      <c r="R82" s="132">
        <f t="shared" si="19"/>
        <v>2.1412E-2</v>
      </c>
      <c r="S82" s="134">
        <f t="shared" si="26"/>
        <v>1.9202E-2</v>
      </c>
      <c r="T82" s="132">
        <f t="shared" si="20"/>
        <v>1.3224E-2</v>
      </c>
      <c r="U82" s="132">
        <f t="shared" si="21"/>
        <v>9.8420000000000001E-3</v>
      </c>
      <c r="V82" s="132">
        <f t="shared" si="22"/>
        <v>6.888E-3</v>
      </c>
      <c r="W82" s="132">
        <f t="shared" si="23"/>
        <v>7.5699999999999986E-3</v>
      </c>
      <c r="X82" s="132">
        <f t="shared" si="24"/>
        <v>1.4396000000000001E-2</v>
      </c>
      <c r="Y82" s="132">
        <f t="shared" si="25"/>
        <v>2.1090000000000001E-2</v>
      </c>
    </row>
    <row r="83" spans="3:25" s="101" customFormat="1" ht="20.149999999999999" customHeight="1" thickBot="1" x14ac:dyDescent="0.3">
      <c r="C83" s="106"/>
      <c r="D83" s="128">
        <f t="shared" si="5"/>
        <v>2053</v>
      </c>
      <c r="E83" s="132">
        <f t="shared" si="6"/>
        <v>1.9826E-2</v>
      </c>
      <c r="F83" s="132">
        <f t="shared" si="7"/>
        <v>1.7469999999999999E-2</v>
      </c>
      <c r="G83" s="132">
        <f t="shared" si="8"/>
        <v>1.9729999999999998E-2</v>
      </c>
      <c r="H83" s="132">
        <f t="shared" si="9"/>
        <v>2.0284000000000003E-2</v>
      </c>
      <c r="I83" s="132">
        <f t="shared" si="10"/>
        <v>1.9981999999999996E-2</v>
      </c>
      <c r="J83" s="132">
        <f t="shared" si="11"/>
        <v>2.0148000000000003E-2</v>
      </c>
      <c r="K83" s="132">
        <f t="shared" si="12"/>
        <v>2.0550000000000002E-2</v>
      </c>
      <c r="L83" s="132">
        <f t="shared" si="13"/>
        <v>1.9740000000000001E-2</v>
      </c>
      <c r="M83" s="132">
        <f t="shared" si="14"/>
        <v>1.7686E-2</v>
      </c>
      <c r="N83" s="133">
        <f t="shared" si="15"/>
        <v>1.9927999999999998E-2</v>
      </c>
      <c r="O83" s="132">
        <f t="shared" si="16"/>
        <v>1.9562000000000003E-2</v>
      </c>
      <c r="P83" s="132">
        <f t="shared" si="17"/>
        <v>1.9604E-2</v>
      </c>
      <c r="Q83" s="132">
        <f t="shared" si="18"/>
        <v>0.02</v>
      </c>
      <c r="R83" s="132">
        <f t="shared" si="19"/>
        <v>2.1412E-2</v>
      </c>
      <c r="S83" s="134">
        <f t="shared" si="26"/>
        <v>1.9202E-2</v>
      </c>
      <c r="T83" s="132">
        <f t="shared" si="20"/>
        <v>1.3224E-2</v>
      </c>
      <c r="U83" s="132">
        <f t="shared" si="21"/>
        <v>9.8420000000000001E-3</v>
      </c>
      <c r="V83" s="132">
        <f t="shared" si="22"/>
        <v>6.888E-3</v>
      </c>
      <c r="W83" s="132">
        <f t="shared" si="23"/>
        <v>7.5699999999999986E-3</v>
      </c>
      <c r="X83" s="132">
        <f t="shared" si="24"/>
        <v>1.4396000000000001E-2</v>
      </c>
      <c r="Y83" s="132">
        <f t="shared" si="25"/>
        <v>2.1090000000000001E-2</v>
      </c>
    </row>
    <row r="84" spans="3:25" s="101" customFormat="1" ht="20.149999999999999" customHeight="1" thickBot="1" x14ac:dyDescent="0.3">
      <c r="C84" s="106"/>
      <c r="D84" s="128">
        <f t="shared" si="5"/>
        <v>2054</v>
      </c>
      <c r="E84" s="132">
        <f t="shared" si="6"/>
        <v>1.9826E-2</v>
      </c>
      <c r="F84" s="132">
        <f t="shared" si="7"/>
        <v>1.7469999999999999E-2</v>
      </c>
      <c r="G84" s="132">
        <f t="shared" si="8"/>
        <v>1.9729999999999998E-2</v>
      </c>
      <c r="H84" s="132">
        <f t="shared" si="9"/>
        <v>2.0284000000000003E-2</v>
      </c>
      <c r="I84" s="132">
        <f t="shared" si="10"/>
        <v>1.9981999999999996E-2</v>
      </c>
      <c r="J84" s="132">
        <f t="shared" si="11"/>
        <v>2.0148000000000003E-2</v>
      </c>
      <c r="K84" s="132">
        <f t="shared" si="12"/>
        <v>2.0550000000000002E-2</v>
      </c>
      <c r="L84" s="132">
        <f t="shared" si="13"/>
        <v>1.9740000000000001E-2</v>
      </c>
      <c r="M84" s="132">
        <f t="shared" si="14"/>
        <v>1.7686E-2</v>
      </c>
      <c r="N84" s="133">
        <f t="shared" si="15"/>
        <v>1.9927999999999998E-2</v>
      </c>
      <c r="O84" s="132">
        <f t="shared" si="16"/>
        <v>1.9562000000000003E-2</v>
      </c>
      <c r="P84" s="132">
        <f t="shared" si="17"/>
        <v>1.9604E-2</v>
      </c>
      <c r="Q84" s="132">
        <f t="shared" si="18"/>
        <v>0.02</v>
      </c>
      <c r="R84" s="132">
        <f t="shared" si="19"/>
        <v>2.1412E-2</v>
      </c>
      <c r="S84" s="134">
        <f t="shared" si="26"/>
        <v>1.9202E-2</v>
      </c>
      <c r="T84" s="132">
        <f t="shared" si="20"/>
        <v>1.3224E-2</v>
      </c>
      <c r="U84" s="132">
        <f t="shared" si="21"/>
        <v>9.8420000000000001E-3</v>
      </c>
      <c r="V84" s="132">
        <f t="shared" si="22"/>
        <v>6.888E-3</v>
      </c>
      <c r="W84" s="132">
        <f t="shared" si="23"/>
        <v>7.5699999999999986E-3</v>
      </c>
      <c r="X84" s="132">
        <f t="shared" si="24"/>
        <v>1.4396000000000001E-2</v>
      </c>
      <c r="Y84" s="132">
        <f t="shared" si="25"/>
        <v>2.1090000000000001E-2</v>
      </c>
    </row>
    <row r="85" spans="3:25" s="101" customFormat="1" ht="20.149999999999999" customHeight="1" thickBot="1" x14ac:dyDescent="0.3">
      <c r="C85" s="106"/>
      <c r="D85" s="128">
        <f t="shared" si="5"/>
        <v>2055</v>
      </c>
      <c r="E85" s="132">
        <f t="shared" si="6"/>
        <v>1.9826E-2</v>
      </c>
      <c r="F85" s="132">
        <f t="shared" si="7"/>
        <v>1.7469999999999999E-2</v>
      </c>
      <c r="G85" s="132">
        <f t="shared" si="8"/>
        <v>1.9729999999999998E-2</v>
      </c>
      <c r="H85" s="132">
        <f t="shared" si="9"/>
        <v>2.0284000000000003E-2</v>
      </c>
      <c r="I85" s="132">
        <f t="shared" si="10"/>
        <v>1.9981999999999996E-2</v>
      </c>
      <c r="J85" s="132">
        <f t="shared" si="11"/>
        <v>2.0148000000000003E-2</v>
      </c>
      <c r="K85" s="132">
        <f t="shared" si="12"/>
        <v>2.0550000000000002E-2</v>
      </c>
      <c r="L85" s="132">
        <f t="shared" si="13"/>
        <v>1.9740000000000001E-2</v>
      </c>
      <c r="M85" s="132">
        <f t="shared" si="14"/>
        <v>1.7686E-2</v>
      </c>
      <c r="N85" s="133">
        <f t="shared" si="15"/>
        <v>1.9927999999999998E-2</v>
      </c>
      <c r="O85" s="132">
        <f t="shared" si="16"/>
        <v>1.9562000000000003E-2</v>
      </c>
      <c r="P85" s="132">
        <f t="shared" si="17"/>
        <v>1.9604E-2</v>
      </c>
      <c r="Q85" s="132">
        <f t="shared" si="18"/>
        <v>0.02</v>
      </c>
      <c r="R85" s="132">
        <f t="shared" si="19"/>
        <v>2.1412E-2</v>
      </c>
      <c r="S85" s="134">
        <f t="shared" si="26"/>
        <v>1.9202E-2</v>
      </c>
      <c r="T85" s="132">
        <f t="shared" si="20"/>
        <v>1.3224E-2</v>
      </c>
      <c r="U85" s="132">
        <f t="shared" si="21"/>
        <v>9.8420000000000001E-3</v>
      </c>
      <c r="V85" s="132">
        <f t="shared" si="22"/>
        <v>6.888E-3</v>
      </c>
      <c r="W85" s="132">
        <f t="shared" si="23"/>
        <v>7.5699999999999986E-3</v>
      </c>
      <c r="X85" s="132">
        <f t="shared" si="24"/>
        <v>1.4396000000000001E-2</v>
      </c>
      <c r="Y85" s="132">
        <f t="shared" si="25"/>
        <v>2.1090000000000001E-2</v>
      </c>
    </row>
    <row r="86" spans="3:25" s="101" customFormat="1" ht="20.149999999999999" customHeight="1" thickBot="1" x14ac:dyDescent="0.3">
      <c r="C86" s="106"/>
      <c r="D86" s="128">
        <f t="shared" si="5"/>
        <v>2056</v>
      </c>
      <c r="E86" s="132">
        <f t="shared" si="6"/>
        <v>1.9826E-2</v>
      </c>
      <c r="F86" s="132">
        <f t="shared" si="7"/>
        <v>1.7469999999999999E-2</v>
      </c>
      <c r="G86" s="132">
        <f t="shared" si="8"/>
        <v>1.9729999999999998E-2</v>
      </c>
      <c r="H86" s="132">
        <f t="shared" si="9"/>
        <v>2.0284000000000003E-2</v>
      </c>
      <c r="I86" s="132">
        <f t="shared" si="10"/>
        <v>1.9981999999999996E-2</v>
      </c>
      <c r="J86" s="132">
        <f t="shared" si="11"/>
        <v>2.0148000000000003E-2</v>
      </c>
      <c r="K86" s="132">
        <f t="shared" si="12"/>
        <v>2.0550000000000002E-2</v>
      </c>
      <c r="L86" s="132">
        <f t="shared" si="13"/>
        <v>1.9740000000000001E-2</v>
      </c>
      <c r="M86" s="132">
        <f t="shared" si="14"/>
        <v>1.7686E-2</v>
      </c>
      <c r="N86" s="133">
        <f t="shared" si="15"/>
        <v>1.9927999999999998E-2</v>
      </c>
      <c r="O86" s="132">
        <f t="shared" si="16"/>
        <v>1.9562000000000003E-2</v>
      </c>
      <c r="P86" s="132">
        <f t="shared" si="17"/>
        <v>1.9604E-2</v>
      </c>
      <c r="Q86" s="132">
        <f t="shared" si="18"/>
        <v>0.02</v>
      </c>
      <c r="R86" s="132">
        <f t="shared" si="19"/>
        <v>2.1412E-2</v>
      </c>
      <c r="S86" s="134">
        <f t="shared" si="26"/>
        <v>1.9202E-2</v>
      </c>
      <c r="T86" s="132">
        <f t="shared" si="20"/>
        <v>1.3224E-2</v>
      </c>
      <c r="U86" s="132">
        <f t="shared" si="21"/>
        <v>9.8420000000000001E-3</v>
      </c>
      <c r="V86" s="132">
        <f t="shared" si="22"/>
        <v>6.888E-3</v>
      </c>
      <c r="W86" s="132">
        <f t="shared" si="23"/>
        <v>7.5699999999999986E-3</v>
      </c>
      <c r="X86" s="132">
        <f t="shared" si="24"/>
        <v>1.4396000000000001E-2</v>
      </c>
      <c r="Y86" s="132">
        <f t="shared" si="25"/>
        <v>2.1090000000000001E-2</v>
      </c>
    </row>
    <row r="87" spans="3:25" s="101" customFormat="1" ht="20.149999999999999" customHeight="1" thickBot="1" x14ac:dyDescent="0.3">
      <c r="C87" s="106"/>
      <c r="D87" s="128">
        <f t="shared" si="5"/>
        <v>2057</v>
      </c>
      <c r="E87" s="132">
        <f t="shared" si="6"/>
        <v>1.9826E-2</v>
      </c>
      <c r="F87" s="132">
        <f t="shared" si="7"/>
        <v>1.7469999999999999E-2</v>
      </c>
      <c r="G87" s="132">
        <f t="shared" si="8"/>
        <v>1.9729999999999998E-2</v>
      </c>
      <c r="H87" s="132">
        <f t="shared" si="9"/>
        <v>2.0284000000000003E-2</v>
      </c>
      <c r="I87" s="132">
        <f t="shared" si="10"/>
        <v>1.9981999999999996E-2</v>
      </c>
      <c r="J87" s="132">
        <f t="shared" si="11"/>
        <v>2.0148000000000003E-2</v>
      </c>
      <c r="K87" s="132">
        <f t="shared" si="12"/>
        <v>2.0550000000000002E-2</v>
      </c>
      <c r="L87" s="132">
        <f t="shared" si="13"/>
        <v>1.9740000000000001E-2</v>
      </c>
      <c r="M87" s="132">
        <f t="shared" si="14"/>
        <v>1.7686E-2</v>
      </c>
      <c r="N87" s="133">
        <f t="shared" si="15"/>
        <v>1.9927999999999998E-2</v>
      </c>
      <c r="O87" s="132">
        <f t="shared" si="16"/>
        <v>1.9562000000000003E-2</v>
      </c>
      <c r="P87" s="132">
        <f t="shared" si="17"/>
        <v>1.9604E-2</v>
      </c>
      <c r="Q87" s="132">
        <f t="shared" si="18"/>
        <v>0.02</v>
      </c>
      <c r="R87" s="132">
        <f t="shared" si="19"/>
        <v>2.1412E-2</v>
      </c>
      <c r="S87" s="134">
        <f t="shared" si="26"/>
        <v>1.9202E-2</v>
      </c>
      <c r="T87" s="132">
        <f t="shared" si="20"/>
        <v>1.3224E-2</v>
      </c>
      <c r="U87" s="132">
        <f t="shared" si="21"/>
        <v>9.8420000000000001E-3</v>
      </c>
      <c r="V87" s="132">
        <f t="shared" si="22"/>
        <v>6.888E-3</v>
      </c>
      <c r="W87" s="132">
        <f t="shared" si="23"/>
        <v>7.5699999999999986E-3</v>
      </c>
      <c r="X87" s="132">
        <f t="shared" si="24"/>
        <v>1.4396000000000001E-2</v>
      </c>
      <c r="Y87" s="132">
        <f t="shared" si="25"/>
        <v>2.1090000000000001E-2</v>
      </c>
    </row>
    <row r="88" spans="3:25" s="101" customFormat="1" ht="20.149999999999999" customHeight="1" thickBot="1" x14ac:dyDescent="0.3">
      <c r="C88" s="106"/>
      <c r="D88" s="128">
        <f t="shared" si="5"/>
        <v>2058</v>
      </c>
      <c r="E88" s="132">
        <f t="shared" si="6"/>
        <v>1.9826E-2</v>
      </c>
      <c r="F88" s="132">
        <f t="shared" si="7"/>
        <v>1.7469999999999999E-2</v>
      </c>
      <c r="G88" s="132">
        <f t="shared" si="8"/>
        <v>1.9729999999999998E-2</v>
      </c>
      <c r="H88" s="132">
        <f t="shared" si="9"/>
        <v>2.0284000000000003E-2</v>
      </c>
      <c r="I88" s="132">
        <f t="shared" si="10"/>
        <v>1.9981999999999996E-2</v>
      </c>
      <c r="J88" s="132">
        <f t="shared" si="11"/>
        <v>2.0148000000000003E-2</v>
      </c>
      <c r="K88" s="132">
        <f t="shared" si="12"/>
        <v>2.0550000000000002E-2</v>
      </c>
      <c r="L88" s="132">
        <f t="shared" si="13"/>
        <v>1.9740000000000001E-2</v>
      </c>
      <c r="M88" s="132">
        <f t="shared" si="14"/>
        <v>1.7686E-2</v>
      </c>
      <c r="N88" s="133">
        <f t="shared" si="15"/>
        <v>1.9927999999999998E-2</v>
      </c>
      <c r="O88" s="132">
        <f t="shared" si="16"/>
        <v>1.9562000000000003E-2</v>
      </c>
      <c r="P88" s="132">
        <f t="shared" si="17"/>
        <v>1.9604E-2</v>
      </c>
      <c r="Q88" s="132">
        <f t="shared" si="18"/>
        <v>0.02</v>
      </c>
      <c r="R88" s="132">
        <f t="shared" si="19"/>
        <v>2.1412E-2</v>
      </c>
      <c r="S88" s="134">
        <f t="shared" si="26"/>
        <v>1.9202E-2</v>
      </c>
      <c r="T88" s="132">
        <f t="shared" si="20"/>
        <v>1.3224E-2</v>
      </c>
      <c r="U88" s="132">
        <f t="shared" si="21"/>
        <v>9.8420000000000001E-3</v>
      </c>
      <c r="V88" s="132">
        <f t="shared" si="22"/>
        <v>6.888E-3</v>
      </c>
      <c r="W88" s="132">
        <f t="shared" si="23"/>
        <v>7.5699999999999986E-3</v>
      </c>
      <c r="X88" s="132">
        <f t="shared" si="24"/>
        <v>1.4396000000000001E-2</v>
      </c>
      <c r="Y88" s="132">
        <f t="shared" si="25"/>
        <v>2.1090000000000001E-2</v>
      </c>
    </row>
    <row r="89" spans="3:25" s="101" customFormat="1" ht="20.149999999999999" customHeight="1" thickBot="1" x14ac:dyDescent="0.3">
      <c r="C89" s="106"/>
      <c r="D89" s="128">
        <f t="shared" si="5"/>
        <v>2059</v>
      </c>
      <c r="E89" s="132">
        <f t="shared" si="6"/>
        <v>1.9826E-2</v>
      </c>
      <c r="F89" s="132">
        <f t="shared" si="7"/>
        <v>1.7469999999999999E-2</v>
      </c>
      <c r="G89" s="132">
        <f t="shared" si="8"/>
        <v>1.9729999999999998E-2</v>
      </c>
      <c r="H89" s="132">
        <f t="shared" si="9"/>
        <v>2.0284000000000003E-2</v>
      </c>
      <c r="I89" s="132">
        <f t="shared" si="10"/>
        <v>1.9981999999999996E-2</v>
      </c>
      <c r="J89" s="132">
        <f t="shared" si="11"/>
        <v>2.0148000000000003E-2</v>
      </c>
      <c r="K89" s="132">
        <f t="shared" si="12"/>
        <v>2.0550000000000002E-2</v>
      </c>
      <c r="L89" s="132">
        <f t="shared" si="13"/>
        <v>1.9740000000000001E-2</v>
      </c>
      <c r="M89" s="132">
        <f t="shared" si="14"/>
        <v>1.7686E-2</v>
      </c>
      <c r="N89" s="133">
        <f t="shared" si="15"/>
        <v>1.9927999999999998E-2</v>
      </c>
      <c r="O89" s="132">
        <f t="shared" si="16"/>
        <v>1.9562000000000003E-2</v>
      </c>
      <c r="P89" s="132">
        <f t="shared" si="17"/>
        <v>1.9604E-2</v>
      </c>
      <c r="Q89" s="132">
        <f t="shared" si="18"/>
        <v>0.02</v>
      </c>
      <c r="R89" s="132">
        <f t="shared" si="19"/>
        <v>2.1412E-2</v>
      </c>
      <c r="S89" s="134">
        <f t="shared" si="26"/>
        <v>1.9202E-2</v>
      </c>
      <c r="T89" s="132">
        <f t="shared" si="20"/>
        <v>1.3224E-2</v>
      </c>
      <c r="U89" s="132">
        <f t="shared" si="21"/>
        <v>9.8420000000000001E-3</v>
      </c>
      <c r="V89" s="132">
        <f t="shared" si="22"/>
        <v>6.888E-3</v>
      </c>
      <c r="W89" s="132">
        <f t="shared" si="23"/>
        <v>7.5699999999999986E-3</v>
      </c>
      <c r="X89" s="132">
        <f t="shared" si="24"/>
        <v>1.4396000000000001E-2</v>
      </c>
      <c r="Y89" s="132">
        <f t="shared" si="25"/>
        <v>2.1090000000000001E-2</v>
      </c>
    </row>
    <row r="90" spans="3:25" s="101" customFormat="1" ht="20.149999999999999" customHeight="1" thickBot="1" x14ac:dyDescent="0.3">
      <c r="C90" s="106"/>
      <c r="D90" s="128">
        <f t="shared" si="5"/>
        <v>2060</v>
      </c>
      <c r="E90" s="132">
        <f t="shared" si="6"/>
        <v>1.9826E-2</v>
      </c>
      <c r="F90" s="132">
        <f t="shared" si="7"/>
        <v>1.7469999999999999E-2</v>
      </c>
      <c r="G90" s="132">
        <f t="shared" si="8"/>
        <v>1.9729999999999998E-2</v>
      </c>
      <c r="H90" s="132">
        <f t="shared" si="9"/>
        <v>2.0284000000000003E-2</v>
      </c>
      <c r="I90" s="132">
        <f t="shared" si="10"/>
        <v>1.9981999999999996E-2</v>
      </c>
      <c r="J90" s="132">
        <f t="shared" si="11"/>
        <v>2.0148000000000003E-2</v>
      </c>
      <c r="K90" s="132">
        <f t="shared" si="12"/>
        <v>2.0550000000000002E-2</v>
      </c>
      <c r="L90" s="132">
        <f t="shared" si="13"/>
        <v>1.9740000000000001E-2</v>
      </c>
      <c r="M90" s="132">
        <f t="shared" si="14"/>
        <v>1.7686E-2</v>
      </c>
      <c r="N90" s="133">
        <f t="shared" si="15"/>
        <v>1.9927999999999998E-2</v>
      </c>
      <c r="O90" s="132">
        <f t="shared" si="16"/>
        <v>1.9562000000000003E-2</v>
      </c>
      <c r="P90" s="132">
        <f t="shared" si="17"/>
        <v>1.9604E-2</v>
      </c>
      <c r="Q90" s="132">
        <f t="shared" si="18"/>
        <v>0.02</v>
      </c>
      <c r="R90" s="132">
        <f t="shared" si="19"/>
        <v>2.1412E-2</v>
      </c>
      <c r="S90" s="134">
        <f t="shared" si="26"/>
        <v>1.9202E-2</v>
      </c>
      <c r="T90" s="132">
        <f t="shared" si="20"/>
        <v>1.3224E-2</v>
      </c>
      <c r="U90" s="132">
        <f t="shared" si="21"/>
        <v>9.8420000000000001E-3</v>
      </c>
      <c r="V90" s="132">
        <f t="shared" si="22"/>
        <v>6.888E-3</v>
      </c>
      <c r="W90" s="132">
        <f t="shared" si="23"/>
        <v>7.5699999999999986E-3</v>
      </c>
      <c r="X90" s="132">
        <f t="shared" si="24"/>
        <v>1.4396000000000001E-2</v>
      </c>
      <c r="Y90" s="132">
        <f t="shared" si="25"/>
        <v>2.1090000000000001E-2</v>
      </c>
    </row>
    <row r="91" spans="3:25" s="101" customFormat="1" ht="20.149999999999999" customHeight="1" thickBot="1" x14ac:dyDescent="0.3">
      <c r="C91" s="106"/>
      <c r="D91" s="128">
        <f t="shared" si="5"/>
        <v>2061</v>
      </c>
      <c r="E91" s="132">
        <f t="shared" si="6"/>
        <v>1.9826E-2</v>
      </c>
      <c r="F91" s="132">
        <f t="shared" si="7"/>
        <v>1.7469999999999999E-2</v>
      </c>
      <c r="G91" s="132">
        <f t="shared" si="8"/>
        <v>1.9729999999999998E-2</v>
      </c>
      <c r="H91" s="132">
        <f t="shared" si="9"/>
        <v>2.0284000000000003E-2</v>
      </c>
      <c r="I91" s="132">
        <f t="shared" si="10"/>
        <v>1.9981999999999996E-2</v>
      </c>
      <c r="J91" s="132">
        <f t="shared" si="11"/>
        <v>2.0148000000000003E-2</v>
      </c>
      <c r="K91" s="132">
        <f t="shared" si="12"/>
        <v>2.0550000000000002E-2</v>
      </c>
      <c r="L91" s="132">
        <f t="shared" si="13"/>
        <v>1.9740000000000001E-2</v>
      </c>
      <c r="M91" s="132">
        <f t="shared" si="14"/>
        <v>1.7686E-2</v>
      </c>
      <c r="N91" s="133">
        <f t="shared" si="15"/>
        <v>1.9927999999999998E-2</v>
      </c>
      <c r="O91" s="132">
        <f t="shared" si="16"/>
        <v>1.9562000000000003E-2</v>
      </c>
      <c r="P91" s="132">
        <f t="shared" si="17"/>
        <v>1.9604E-2</v>
      </c>
      <c r="Q91" s="132">
        <f t="shared" si="18"/>
        <v>0.02</v>
      </c>
      <c r="R91" s="132">
        <f t="shared" si="19"/>
        <v>2.1412E-2</v>
      </c>
      <c r="S91" s="134">
        <f t="shared" si="26"/>
        <v>1.9202E-2</v>
      </c>
      <c r="T91" s="132">
        <f t="shared" si="20"/>
        <v>1.3224E-2</v>
      </c>
      <c r="U91" s="132">
        <f t="shared" si="21"/>
        <v>9.8420000000000001E-3</v>
      </c>
      <c r="V91" s="132">
        <f t="shared" si="22"/>
        <v>6.888E-3</v>
      </c>
      <c r="W91" s="132">
        <f t="shared" si="23"/>
        <v>7.5699999999999986E-3</v>
      </c>
      <c r="X91" s="132">
        <f t="shared" si="24"/>
        <v>1.4396000000000001E-2</v>
      </c>
      <c r="Y91" s="132">
        <f t="shared" si="25"/>
        <v>2.1090000000000001E-2</v>
      </c>
    </row>
    <row r="92" spans="3:25" s="101" customFormat="1" ht="20.149999999999999" customHeight="1" thickBot="1" x14ac:dyDescent="0.3">
      <c r="C92" s="106"/>
      <c r="D92" s="128">
        <f t="shared" si="5"/>
        <v>2062</v>
      </c>
      <c r="E92" s="132">
        <f t="shared" si="6"/>
        <v>1.9826E-2</v>
      </c>
      <c r="F92" s="132">
        <f t="shared" si="7"/>
        <v>1.7469999999999999E-2</v>
      </c>
      <c r="G92" s="132">
        <f t="shared" si="8"/>
        <v>1.9729999999999998E-2</v>
      </c>
      <c r="H92" s="132">
        <f t="shared" si="9"/>
        <v>2.0284000000000003E-2</v>
      </c>
      <c r="I92" s="132">
        <f t="shared" si="10"/>
        <v>1.9981999999999996E-2</v>
      </c>
      <c r="J92" s="132">
        <f t="shared" si="11"/>
        <v>2.0148000000000003E-2</v>
      </c>
      <c r="K92" s="132">
        <f t="shared" si="12"/>
        <v>2.0550000000000002E-2</v>
      </c>
      <c r="L92" s="132">
        <f t="shared" si="13"/>
        <v>1.9740000000000001E-2</v>
      </c>
      <c r="M92" s="132">
        <f t="shared" si="14"/>
        <v>1.7686E-2</v>
      </c>
      <c r="N92" s="133">
        <f t="shared" si="15"/>
        <v>1.9927999999999998E-2</v>
      </c>
      <c r="O92" s="132">
        <f t="shared" si="16"/>
        <v>1.9562000000000003E-2</v>
      </c>
      <c r="P92" s="132">
        <f t="shared" si="17"/>
        <v>1.9604E-2</v>
      </c>
      <c r="Q92" s="132">
        <f t="shared" si="18"/>
        <v>0.02</v>
      </c>
      <c r="R92" s="132">
        <f t="shared" si="19"/>
        <v>2.1412E-2</v>
      </c>
      <c r="S92" s="134">
        <f t="shared" si="26"/>
        <v>1.9202E-2</v>
      </c>
      <c r="T92" s="132">
        <f t="shared" si="20"/>
        <v>1.3224E-2</v>
      </c>
      <c r="U92" s="132">
        <f t="shared" si="21"/>
        <v>9.8420000000000001E-3</v>
      </c>
      <c r="V92" s="132">
        <f t="shared" si="22"/>
        <v>6.888E-3</v>
      </c>
      <c r="W92" s="132">
        <f t="shared" si="23"/>
        <v>7.5699999999999986E-3</v>
      </c>
      <c r="X92" s="132">
        <f t="shared" si="24"/>
        <v>1.4396000000000001E-2</v>
      </c>
      <c r="Y92" s="132">
        <f t="shared" si="25"/>
        <v>2.1090000000000001E-2</v>
      </c>
    </row>
    <row r="93" spans="3:25" s="101" customFormat="1" ht="20.149999999999999" customHeight="1" thickBot="1" x14ac:dyDescent="0.3">
      <c r="C93" s="106"/>
      <c r="D93" s="128">
        <f t="shared" si="5"/>
        <v>2063</v>
      </c>
      <c r="E93" s="132">
        <f t="shared" si="6"/>
        <v>1.9826E-2</v>
      </c>
      <c r="F93" s="132">
        <f t="shared" si="7"/>
        <v>1.7469999999999999E-2</v>
      </c>
      <c r="G93" s="132">
        <f t="shared" si="8"/>
        <v>1.9729999999999998E-2</v>
      </c>
      <c r="H93" s="132">
        <f t="shared" si="9"/>
        <v>2.0284000000000003E-2</v>
      </c>
      <c r="I93" s="132">
        <f t="shared" si="10"/>
        <v>1.9981999999999996E-2</v>
      </c>
      <c r="J93" s="132">
        <f t="shared" si="11"/>
        <v>2.0148000000000003E-2</v>
      </c>
      <c r="K93" s="132">
        <f t="shared" si="12"/>
        <v>2.0550000000000002E-2</v>
      </c>
      <c r="L93" s="132">
        <f t="shared" si="13"/>
        <v>1.9740000000000001E-2</v>
      </c>
      <c r="M93" s="132">
        <f t="shared" si="14"/>
        <v>1.7686E-2</v>
      </c>
      <c r="N93" s="133">
        <f t="shared" si="15"/>
        <v>1.9927999999999998E-2</v>
      </c>
      <c r="O93" s="132">
        <f t="shared" si="16"/>
        <v>1.9562000000000003E-2</v>
      </c>
      <c r="P93" s="132">
        <f t="shared" si="17"/>
        <v>1.9604E-2</v>
      </c>
      <c r="Q93" s="132">
        <f t="shared" si="18"/>
        <v>0.02</v>
      </c>
      <c r="R93" s="132">
        <f t="shared" si="19"/>
        <v>2.1412E-2</v>
      </c>
      <c r="S93" s="134">
        <f t="shared" si="26"/>
        <v>1.9202E-2</v>
      </c>
      <c r="T93" s="132">
        <f t="shared" si="20"/>
        <v>1.3224E-2</v>
      </c>
      <c r="U93" s="132">
        <f t="shared" si="21"/>
        <v>9.8420000000000001E-3</v>
      </c>
      <c r="V93" s="132">
        <f t="shared" si="22"/>
        <v>6.888E-3</v>
      </c>
      <c r="W93" s="132">
        <f t="shared" si="23"/>
        <v>7.5699999999999986E-3</v>
      </c>
      <c r="X93" s="132">
        <f t="shared" si="24"/>
        <v>1.4396000000000001E-2</v>
      </c>
      <c r="Y93" s="132">
        <f t="shared" si="25"/>
        <v>2.1090000000000001E-2</v>
      </c>
    </row>
    <row r="94" spans="3:25" s="101" customFormat="1" ht="20.149999999999999" customHeight="1" thickBot="1" x14ac:dyDescent="0.3">
      <c r="C94" s="106"/>
      <c r="D94" s="128">
        <f t="shared" si="5"/>
        <v>2064</v>
      </c>
      <c r="E94" s="132">
        <f t="shared" si="6"/>
        <v>1.9826E-2</v>
      </c>
      <c r="F94" s="132">
        <f t="shared" si="7"/>
        <v>1.7469999999999999E-2</v>
      </c>
      <c r="G94" s="132">
        <f t="shared" si="8"/>
        <v>1.9729999999999998E-2</v>
      </c>
      <c r="H94" s="132">
        <f t="shared" si="9"/>
        <v>2.0284000000000003E-2</v>
      </c>
      <c r="I94" s="132">
        <f t="shared" si="10"/>
        <v>1.9981999999999996E-2</v>
      </c>
      <c r="J94" s="132">
        <f t="shared" si="11"/>
        <v>2.0148000000000003E-2</v>
      </c>
      <c r="K94" s="132">
        <f t="shared" si="12"/>
        <v>2.0550000000000002E-2</v>
      </c>
      <c r="L94" s="132">
        <f t="shared" si="13"/>
        <v>1.9740000000000001E-2</v>
      </c>
      <c r="M94" s="132">
        <f t="shared" si="14"/>
        <v>1.7686E-2</v>
      </c>
      <c r="N94" s="133">
        <f t="shared" si="15"/>
        <v>1.9927999999999998E-2</v>
      </c>
      <c r="O94" s="132">
        <f t="shared" si="16"/>
        <v>1.9562000000000003E-2</v>
      </c>
      <c r="P94" s="132">
        <f t="shared" si="17"/>
        <v>1.9604E-2</v>
      </c>
      <c r="Q94" s="132">
        <f t="shared" si="18"/>
        <v>0.02</v>
      </c>
      <c r="R94" s="132">
        <f t="shared" si="19"/>
        <v>2.1412E-2</v>
      </c>
      <c r="S94" s="134">
        <f t="shared" si="26"/>
        <v>1.9202E-2</v>
      </c>
      <c r="T94" s="132">
        <f t="shared" si="20"/>
        <v>1.3224E-2</v>
      </c>
      <c r="U94" s="132">
        <f t="shared" si="21"/>
        <v>9.8420000000000001E-3</v>
      </c>
      <c r="V94" s="132">
        <f t="shared" si="22"/>
        <v>6.888E-3</v>
      </c>
      <c r="W94" s="132">
        <f t="shared" si="23"/>
        <v>7.5699999999999986E-3</v>
      </c>
      <c r="X94" s="132">
        <f t="shared" si="24"/>
        <v>1.4396000000000001E-2</v>
      </c>
      <c r="Y94" s="132">
        <f t="shared" si="25"/>
        <v>2.1090000000000001E-2</v>
      </c>
    </row>
    <row r="95" spans="3:25" s="101" customFormat="1" ht="20.149999999999999" customHeight="1" thickBot="1" x14ac:dyDescent="0.3">
      <c r="C95" s="106"/>
      <c r="D95" s="128">
        <f t="shared" si="5"/>
        <v>2065</v>
      </c>
      <c r="E95" s="132">
        <f t="shared" si="6"/>
        <v>1.9826E-2</v>
      </c>
      <c r="F95" s="132">
        <f t="shared" si="7"/>
        <v>1.7469999999999999E-2</v>
      </c>
      <c r="G95" s="132">
        <f t="shared" si="8"/>
        <v>1.9729999999999998E-2</v>
      </c>
      <c r="H95" s="132">
        <f t="shared" si="9"/>
        <v>2.0284000000000003E-2</v>
      </c>
      <c r="I95" s="132">
        <f t="shared" si="10"/>
        <v>1.9981999999999996E-2</v>
      </c>
      <c r="J95" s="132">
        <f t="shared" si="11"/>
        <v>2.0148000000000003E-2</v>
      </c>
      <c r="K95" s="132">
        <f t="shared" si="12"/>
        <v>2.0550000000000002E-2</v>
      </c>
      <c r="L95" s="132">
        <f t="shared" si="13"/>
        <v>1.9740000000000001E-2</v>
      </c>
      <c r="M95" s="132">
        <f t="shared" si="14"/>
        <v>1.7686E-2</v>
      </c>
      <c r="N95" s="133">
        <f t="shared" si="15"/>
        <v>1.9927999999999998E-2</v>
      </c>
      <c r="O95" s="132">
        <f t="shared" si="16"/>
        <v>1.9562000000000003E-2</v>
      </c>
      <c r="P95" s="132">
        <f t="shared" si="17"/>
        <v>1.9604E-2</v>
      </c>
      <c r="Q95" s="132">
        <f t="shared" si="18"/>
        <v>0.02</v>
      </c>
      <c r="R95" s="132">
        <f t="shared" si="19"/>
        <v>2.1412E-2</v>
      </c>
      <c r="S95" s="134">
        <f t="shared" si="26"/>
        <v>1.9202E-2</v>
      </c>
      <c r="T95" s="132">
        <f t="shared" si="20"/>
        <v>1.3224E-2</v>
      </c>
      <c r="U95" s="132">
        <f t="shared" si="21"/>
        <v>9.8420000000000001E-3</v>
      </c>
      <c r="V95" s="132">
        <f t="shared" si="22"/>
        <v>6.888E-3</v>
      </c>
      <c r="W95" s="132">
        <f t="shared" si="23"/>
        <v>7.5699999999999986E-3</v>
      </c>
      <c r="X95" s="132">
        <f t="shared" si="24"/>
        <v>1.4396000000000001E-2</v>
      </c>
      <c r="Y95" s="132">
        <f t="shared" si="25"/>
        <v>2.1090000000000001E-2</v>
      </c>
    </row>
    <row r="96" spans="3:25" s="101" customFormat="1" ht="20.149999999999999" customHeight="1" thickBot="1" x14ac:dyDescent="0.3">
      <c r="C96" s="106"/>
      <c r="D96" s="128">
        <f t="shared" si="5"/>
        <v>2066</v>
      </c>
      <c r="E96" s="132">
        <f t="shared" si="6"/>
        <v>1.9826E-2</v>
      </c>
      <c r="F96" s="132">
        <f t="shared" si="7"/>
        <v>1.7469999999999999E-2</v>
      </c>
      <c r="G96" s="132">
        <f t="shared" si="8"/>
        <v>1.9729999999999998E-2</v>
      </c>
      <c r="H96" s="132">
        <f t="shared" si="9"/>
        <v>2.0284000000000003E-2</v>
      </c>
      <c r="I96" s="132">
        <f t="shared" si="10"/>
        <v>1.9981999999999996E-2</v>
      </c>
      <c r="J96" s="132">
        <f t="shared" si="11"/>
        <v>2.0148000000000003E-2</v>
      </c>
      <c r="K96" s="132">
        <f t="shared" si="12"/>
        <v>2.0550000000000002E-2</v>
      </c>
      <c r="L96" s="132">
        <f t="shared" si="13"/>
        <v>1.9740000000000001E-2</v>
      </c>
      <c r="M96" s="132">
        <f t="shared" si="14"/>
        <v>1.7686E-2</v>
      </c>
      <c r="N96" s="133">
        <f t="shared" si="15"/>
        <v>1.9927999999999998E-2</v>
      </c>
      <c r="O96" s="132">
        <f t="shared" si="16"/>
        <v>1.9562000000000003E-2</v>
      </c>
      <c r="P96" s="132">
        <f t="shared" si="17"/>
        <v>1.9604E-2</v>
      </c>
      <c r="Q96" s="132">
        <f t="shared" si="18"/>
        <v>0.02</v>
      </c>
      <c r="R96" s="132">
        <f t="shared" si="19"/>
        <v>2.1412E-2</v>
      </c>
      <c r="S96" s="134">
        <f t="shared" si="26"/>
        <v>1.9202E-2</v>
      </c>
      <c r="T96" s="132">
        <f t="shared" si="20"/>
        <v>1.3224E-2</v>
      </c>
      <c r="U96" s="132">
        <f t="shared" si="21"/>
        <v>9.8420000000000001E-3</v>
      </c>
      <c r="V96" s="132">
        <f t="shared" si="22"/>
        <v>6.888E-3</v>
      </c>
      <c r="W96" s="132">
        <f t="shared" si="23"/>
        <v>7.5699999999999986E-3</v>
      </c>
      <c r="X96" s="132">
        <f t="shared" si="24"/>
        <v>1.4396000000000001E-2</v>
      </c>
      <c r="Y96" s="132">
        <f t="shared" si="25"/>
        <v>2.1090000000000001E-2</v>
      </c>
    </row>
    <row r="97" spans="3:25" s="101" customFormat="1" ht="20.149999999999999" customHeight="1" thickBot="1" x14ac:dyDescent="0.3">
      <c r="C97" s="106"/>
      <c r="D97" s="128">
        <f t="shared" si="5"/>
        <v>2067</v>
      </c>
      <c r="E97" s="132">
        <f t="shared" si="6"/>
        <v>1.9826E-2</v>
      </c>
      <c r="F97" s="132">
        <f t="shared" si="7"/>
        <v>1.7469999999999999E-2</v>
      </c>
      <c r="G97" s="132">
        <f t="shared" si="8"/>
        <v>1.9729999999999998E-2</v>
      </c>
      <c r="H97" s="132">
        <f t="shared" si="9"/>
        <v>2.0284000000000003E-2</v>
      </c>
      <c r="I97" s="132">
        <f t="shared" si="10"/>
        <v>1.9981999999999996E-2</v>
      </c>
      <c r="J97" s="132">
        <f t="shared" si="11"/>
        <v>2.0148000000000003E-2</v>
      </c>
      <c r="K97" s="132">
        <f t="shared" si="12"/>
        <v>2.0550000000000002E-2</v>
      </c>
      <c r="L97" s="132">
        <f t="shared" si="13"/>
        <v>1.9740000000000001E-2</v>
      </c>
      <c r="M97" s="132">
        <f t="shared" si="14"/>
        <v>1.7686E-2</v>
      </c>
      <c r="N97" s="133">
        <f t="shared" si="15"/>
        <v>1.9927999999999998E-2</v>
      </c>
      <c r="O97" s="132">
        <f t="shared" si="16"/>
        <v>1.9562000000000003E-2</v>
      </c>
      <c r="P97" s="132">
        <f t="shared" si="17"/>
        <v>1.9604E-2</v>
      </c>
      <c r="Q97" s="132">
        <f t="shared" si="18"/>
        <v>0.02</v>
      </c>
      <c r="R97" s="132">
        <f t="shared" si="19"/>
        <v>2.1412E-2</v>
      </c>
      <c r="S97" s="134">
        <f t="shared" si="26"/>
        <v>1.9202E-2</v>
      </c>
      <c r="T97" s="132">
        <f t="shared" si="20"/>
        <v>1.3224E-2</v>
      </c>
      <c r="U97" s="132">
        <f t="shared" si="21"/>
        <v>9.8420000000000001E-3</v>
      </c>
      <c r="V97" s="132">
        <f t="shared" si="22"/>
        <v>6.888E-3</v>
      </c>
      <c r="W97" s="132">
        <f t="shared" si="23"/>
        <v>7.5699999999999986E-3</v>
      </c>
      <c r="X97" s="132">
        <f t="shared" si="24"/>
        <v>1.4396000000000001E-2</v>
      </c>
      <c r="Y97" s="132">
        <f t="shared" si="25"/>
        <v>2.1090000000000001E-2</v>
      </c>
    </row>
    <row r="98" spans="3:25" s="101" customFormat="1" ht="20.149999999999999" customHeight="1" thickBot="1" x14ac:dyDescent="0.3">
      <c r="C98" s="106"/>
      <c r="D98" s="128">
        <f t="shared" si="5"/>
        <v>2068</v>
      </c>
      <c r="E98" s="132">
        <f t="shared" si="6"/>
        <v>1.9826E-2</v>
      </c>
      <c r="F98" s="132">
        <f t="shared" si="7"/>
        <v>1.7469999999999999E-2</v>
      </c>
      <c r="G98" s="132">
        <f t="shared" si="8"/>
        <v>1.9729999999999998E-2</v>
      </c>
      <c r="H98" s="132">
        <f t="shared" si="9"/>
        <v>2.0284000000000003E-2</v>
      </c>
      <c r="I98" s="132">
        <f t="shared" si="10"/>
        <v>1.9981999999999996E-2</v>
      </c>
      <c r="J98" s="132">
        <f t="shared" si="11"/>
        <v>2.0148000000000003E-2</v>
      </c>
      <c r="K98" s="132">
        <f t="shared" si="12"/>
        <v>2.0550000000000002E-2</v>
      </c>
      <c r="L98" s="132">
        <f t="shared" si="13"/>
        <v>1.9740000000000001E-2</v>
      </c>
      <c r="M98" s="132">
        <f t="shared" si="14"/>
        <v>1.7686E-2</v>
      </c>
      <c r="N98" s="133">
        <f t="shared" si="15"/>
        <v>1.9927999999999998E-2</v>
      </c>
      <c r="O98" s="132">
        <f t="shared" si="16"/>
        <v>1.9562000000000003E-2</v>
      </c>
      <c r="P98" s="132">
        <f t="shared" si="17"/>
        <v>1.9604E-2</v>
      </c>
      <c r="Q98" s="132">
        <f t="shared" si="18"/>
        <v>0.02</v>
      </c>
      <c r="R98" s="132">
        <f t="shared" si="19"/>
        <v>2.1412E-2</v>
      </c>
      <c r="S98" s="134">
        <f t="shared" si="26"/>
        <v>1.9202E-2</v>
      </c>
      <c r="T98" s="132">
        <f t="shared" si="20"/>
        <v>1.3224E-2</v>
      </c>
      <c r="U98" s="132">
        <f t="shared" si="21"/>
        <v>9.8420000000000001E-3</v>
      </c>
      <c r="V98" s="132">
        <f t="shared" si="22"/>
        <v>6.888E-3</v>
      </c>
      <c r="W98" s="132">
        <f t="shared" si="23"/>
        <v>7.5699999999999986E-3</v>
      </c>
      <c r="X98" s="132">
        <f t="shared" si="24"/>
        <v>1.4396000000000001E-2</v>
      </c>
      <c r="Y98" s="132">
        <f t="shared" si="25"/>
        <v>2.1090000000000001E-2</v>
      </c>
    </row>
    <row r="99" spans="3:25" s="101" customFormat="1" ht="20.149999999999999" customHeight="1" thickBot="1" x14ac:dyDescent="0.3">
      <c r="C99" s="106"/>
      <c r="D99" s="128">
        <f t="shared" si="5"/>
        <v>2069</v>
      </c>
      <c r="E99" s="132">
        <f t="shared" si="6"/>
        <v>1.9826E-2</v>
      </c>
      <c r="F99" s="132">
        <f t="shared" si="7"/>
        <v>1.7469999999999999E-2</v>
      </c>
      <c r="G99" s="132">
        <f t="shared" si="8"/>
        <v>1.9729999999999998E-2</v>
      </c>
      <c r="H99" s="132">
        <f t="shared" si="9"/>
        <v>2.0284000000000003E-2</v>
      </c>
      <c r="I99" s="132">
        <f t="shared" si="10"/>
        <v>1.9981999999999996E-2</v>
      </c>
      <c r="J99" s="132">
        <f t="shared" si="11"/>
        <v>2.0148000000000003E-2</v>
      </c>
      <c r="K99" s="132">
        <f t="shared" si="12"/>
        <v>2.0550000000000002E-2</v>
      </c>
      <c r="L99" s="132">
        <f t="shared" si="13"/>
        <v>1.9740000000000001E-2</v>
      </c>
      <c r="M99" s="132">
        <f t="shared" si="14"/>
        <v>1.7686E-2</v>
      </c>
      <c r="N99" s="133">
        <f t="shared" si="15"/>
        <v>1.9927999999999998E-2</v>
      </c>
      <c r="O99" s="132">
        <f t="shared" si="16"/>
        <v>1.9562000000000003E-2</v>
      </c>
      <c r="P99" s="132">
        <f t="shared" si="17"/>
        <v>1.9604E-2</v>
      </c>
      <c r="Q99" s="132">
        <f t="shared" si="18"/>
        <v>0.02</v>
      </c>
      <c r="R99" s="132">
        <f t="shared" si="19"/>
        <v>2.1412E-2</v>
      </c>
      <c r="S99" s="134">
        <f t="shared" si="26"/>
        <v>1.9202E-2</v>
      </c>
      <c r="T99" s="132">
        <f t="shared" si="20"/>
        <v>1.3224E-2</v>
      </c>
      <c r="U99" s="132">
        <f t="shared" si="21"/>
        <v>9.8420000000000001E-3</v>
      </c>
      <c r="V99" s="132">
        <f t="shared" si="22"/>
        <v>6.888E-3</v>
      </c>
      <c r="W99" s="132">
        <f t="shared" si="23"/>
        <v>7.5699999999999986E-3</v>
      </c>
      <c r="X99" s="132">
        <f t="shared" si="24"/>
        <v>1.4396000000000001E-2</v>
      </c>
      <c r="Y99" s="132">
        <f t="shared" si="25"/>
        <v>2.1090000000000001E-2</v>
      </c>
    </row>
    <row r="100" spans="3:25" s="101" customFormat="1" ht="20.149999999999999" customHeight="1" thickBot="1" x14ac:dyDescent="0.3">
      <c r="C100" s="106"/>
      <c r="D100" s="128">
        <f t="shared" si="5"/>
        <v>2070</v>
      </c>
      <c r="E100" s="132">
        <f t="shared" si="6"/>
        <v>1.9826E-2</v>
      </c>
      <c r="F100" s="132">
        <f t="shared" si="7"/>
        <v>1.7469999999999999E-2</v>
      </c>
      <c r="G100" s="132">
        <f t="shared" si="8"/>
        <v>1.9729999999999998E-2</v>
      </c>
      <c r="H100" s="132">
        <f t="shared" si="9"/>
        <v>2.0284000000000003E-2</v>
      </c>
      <c r="I100" s="132">
        <f t="shared" si="10"/>
        <v>1.9981999999999996E-2</v>
      </c>
      <c r="J100" s="132">
        <f t="shared" si="11"/>
        <v>2.0148000000000003E-2</v>
      </c>
      <c r="K100" s="132">
        <f t="shared" si="12"/>
        <v>2.0550000000000002E-2</v>
      </c>
      <c r="L100" s="132">
        <f t="shared" si="13"/>
        <v>1.9740000000000001E-2</v>
      </c>
      <c r="M100" s="132">
        <f t="shared" si="14"/>
        <v>1.7686E-2</v>
      </c>
      <c r="N100" s="133">
        <f t="shared" si="15"/>
        <v>1.9927999999999998E-2</v>
      </c>
      <c r="O100" s="132">
        <f t="shared" si="16"/>
        <v>1.9562000000000003E-2</v>
      </c>
      <c r="P100" s="132">
        <f t="shared" si="17"/>
        <v>1.9604E-2</v>
      </c>
      <c r="Q100" s="132">
        <f t="shared" si="18"/>
        <v>0.02</v>
      </c>
      <c r="R100" s="132">
        <f t="shared" si="19"/>
        <v>2.1412E-2</v>
      </c>
      <c r="S100" s="134">
        <f t="shared" si="26"/>
        <v>1.9202E-2</v>
      </c>
      <c r="T100" s="132">
        <f t="shared" si="20"/>
        <v>1.3224E-2</v>
      </c>
      <c r="U100" s="132">
        <f t="shared" si="21"/>
        <v>9.8420000000000001E-3</v>
      </c>
      <c r="V100" s="132">
        <f t="shared" si="22"/>
        <v>6.888E-3</v>
      </c>
      <c r="W100" s="132">
        <f t="shared" si="23"/>
        <v>7.5699999999999986E-3</v>
      </c>
      <c r="X100" s="132">
        <f t="shared" si="24"/>
        <v>1.4396000000000001E-2</v>
      </c>
      <c r="Y100" s="132">
        <f t="shared" si="25"/>
        <v>2.1090000000000001E-2</v>
      </c>
    </row>
    <row r="101" spans="3:25" s="101" customFormat="1" ht="20.149999999999999" customHeight="1" thickBot="1" x14ac:dyDescent="0.3">
      <c r="C101" s="106"/>
      <c r="D101" s="128">
        <f t="shared" si="5"/>
        <v>2071</v>
      </c>
      <c r="E101" s="132">
        <f t="shared" si="6"/>
        <v>1.9826E-2</v>
      </c>
      <c r="F101" s="132">
        <f t="shared" si="7"/>
        <v>1.7469999999999999E-2</v>
      </c>
      <c r="G101" s="132">
        <f t="shared" si="8"/>
        <v>1.9729999999999998E-2</v>
      </c>
      <c r="H101" s="132">
        <f t="shared" si="9"/>
        <v>2.0284000000000003E-2</v>
      </c>
      <c r="I101" s="132">
        <f t="shared" si="10"/>
        <v>1.9981999999999996E-2</v>
      </c>
      <c r="J101" s="132">
        <f t="shared" si="11"/>
        <v>2.0148000000000003E-2</v>
      </c>
      <c r="K101" s="132">
        <f t="shared" si="12"/>
        <v>2.0550000000000002E-2</v>
      </c>
      <c r="L101" s="132">
        <f t="shared" si="13"/>
        <v>1.9740000000000001E-2</v>
      </c>
      <c r="M101" s="132">
        <f t="shared" si="14"/>
        <v>1.7686E-2</v>
      </c>
      <c r="N101" s="133">
        <f t="shared" si="15"/>
        <v>1.9927999999999998E-2</v>
      </c>
      <c r="O101" s="132">
        <f t="shared" si="16"/>
        <v>1.9562000000000003E-2</v>
      </c>
      <c r="P101" s="132">
        <f t="shared" si="17"/>
        <v>1.9604E-2</v>
      </c>
      <c r="Q101" s="132">
        <f t="shared" si="18"/>
        <v>0.02</v>
      </c>
      <c r="R101" s="132">
        <f t="shared" si="19"/>
        <v>2.1412E-2</v>
      </c>
      <c r="S101" s="134">
        <f t="shared" si="26"/>
        <v>1.9202E-2</v>
      </c>
      <c r="T101" s="132">
        <f t="shared" si="20"/>
        <v>1.3224E-2</v>
      </c>
      <c r="U101" s="132">
        <f t="shared" si="21"/>
        <v>9.8420000000000001E-3</v>
      </c>
      <c r="V101" s="132">
        <f t="shared" si="22"/>
        <v>6.888E-3</v>
      </c>
      <c r="W101" s="132">
        <f t="shared" si="23"/>
        <v>7.5699999999999986E-3</v>
      </c>
      <c r="X101" s="132">
        <f t="shared" si="24"/>
        <v>1.4396000000000001E-2</v>
      </c>
      <c r="Y101" s="132">
        <f t="shared" si="25"/>
        <v>2.1090000000000001E-2</v>
      </c>
    </row>
    <row r="102" spans="3:25" s="101" customFormat="1" ht="20.149999999999999" customHeight="1" thickBot="1" x14ac:dyDescent="0.3">
      <c r="C102" s="106"/>
      <c r="D102" s="128">
        <f t="shared" si="5"/>
        <v>2072</v>
      </c>
      <c r="E102" s="132">
        <f t="shared" si="6"/>
        <v>1.9826E-2</v>
      </c>
      <c r="F102" s="132">
        <f t="shared" si="7"/>
        <v>1.7469999999999999E-2</v>
      </c>
      <c r="G102" s="132">
        <f t="shared" si="8"/>
        <v>1.9729999999999998E-2</v>
      </c>
      <c r="H102" s="132">
        <f t="shared" si="9"/>
        <v>2.0284000000000003E-2</v>
      </c>
      <c r="I102" s="132">
        <f t="shared" si="10"/>
        <v>1.9981999999999996E-2</v>
      </c>
      <c r="J102" s="132">
        <f t="shared" si="11"/>
        <v>2.0148000000000003E-2</v>
      </c>
      <c r="K102" s="132">
        <f t="shared" si="12"/>
        <v>2.0550000000000002E-2</v>
      </c>
      <c r="L102" s="132">
        <f t="shared" si="13"/>
        <v>1.9740000000000001E-2</v>
      </c>
      <c r="M102" s="132">
        <f t="shared" si="14"/>
        <v>1.7686E-2</v>
      </c>
      <c r="N102" s="133">
        <f t="shared" si="15"/>
        <v>1.9927999999999998E-2</v>
      </c>
      <c r="O102" s="132">
        <f t="shared" si="16"/>
        <v>1.9562000000000003E-2</v>
      </c>
      <c r="P102" s="132">
        <f t="shared" si="17"/>
        <v>1.9604E-2</v>
      </c>
      <c r="Q102" s="132">
        <f t="shared" si="18"/>
        <v>0.02</v>
      </c>
      <c r="R102" s="132">
        <f t="shared" si="19"/>
        <v>2.1412E-2</v>
      </c>
      <c r="S102" s="134">
        <f t="shared" si="26"/>
        <v>1.9202E-2</v>
      </c>
      <c r="T102" s="132">
        <f t="shared" si="20"/>
        <v>1.3224E-2</v>
      </c>
      <c r="U102" s="132">
        <f t="shared" si="21"/>
        <v>9.8420000000000001E-3</v>
      </c>
      <c r="V102" s="132">
        <f t="shared" si="22"/>
        <v>6.888E-3</v>
      </c>
      <c r="W102" s="132">
        <f t="shared" si="23"/>
        <v>7.5699999999999986E-3</v>
      </c>
      <c r="X102" s="132">
        <f t="shared" si="24"/>
        <v>1.4396000000000001E-2</v>
      </c>
      <c r="Y102" s="132">
        <f t="shared" si="25"/>
        <v>2.1090000000000001E-2</v>
      </c>
    </row>
    <row r="103" spans="3:25" s="101" customFormat="1" ht="20.149999999999999" customHeight="1" thickBot="1" x14ac:dyDescent="0.3">
      <c r="C103" s="106"/>
      <c r="D103" s="128">
        <f t="shared" si="5"/>
        <v>2073</v>
      </c>
      <c r="E103" s="132">
        <f t="shared" si="6"/>
        <v>1.9826E-2</v>
      </c>
      <c r="F103" s="132">
        <f t="shared" si="7"/>
        <v>1.7469999999999999E-2</v>
      </c>
      <c r="G103" s="132">
        <f t="shared" si="8"/>
        <v>1.9729999999999998E-2</v>
      </c>
      <c r="H103" s="132">
        <f t="shared" si="9"/>
        <v>2.0284000000000003E-2</v>
      </c>
      <c r="I103" s="132">
        <f t="shared" si="10"/>
        <v>1.9981999999999996E-2</v>
      </c>
      <c r="J103" s="132">
        <f t="shared" si="11"/>
        <v>2.0148000000000003E-2</v>
      </c>
      <c r="K103" s="132">
        <f t="shared" si="12"/>
        <v>2.0550000000000002E-2</v>
      </c>
      <c r="L103" s="132">
        <f t="shared" si="13"/>
        <v>1.9740000000000001E-2</v>
      </c>
      <c r="M103" s="132">
        <f t="shared" si="14"/>
        <v>1.7686E-2</v>
      </c>
      <c r="N103" s="133">
        <f t="shared" si="15"/>
        <v>1.9927999999999998E-2</v>
      </c>
      <c r="O103" s="132">
        <f t="shared" si="16"/>
        <v>1.9562000000000003E-2</v>
      </c>
      <c r="P103" s="132">
        <f t="shared" si="17"/>
        <v>1.9604E-2</v>
      </c>
      <c r="Q103" s="132">
        <f t="shared" si="18"/>
        <v>0.02</v>
      </c>
      <c r="R103" s="132">
        <f t="shared" si="19"/>
        <v>2.1412E-2</v>
      </c>
      <c r="S103" s="134">
        <f t="shared" si="26"/>
        <v>1.9202E-2</v>
      </c>
      <c r="T103" s="132">
        <f t="shared" si="20"/>
        <v>1.3224E-2</v>
      </c>
      <c r="U103" s="132">
        <f t="shared" si="21"/>
        <v>9.8420000000000001E-3</v>
      </c>
      <c r="V103" s="132">
        <f t="shared" si="22"/>
        <v>6.888E-3</v>
      </c>
      <c r="W103" s="132">
        <f t="shared" si="23"/>
        <v>7.5699999999999986E-3</v>
      </c>
      <c r="X103" s="132">
        <f t="shared" si="24"/>
        <v>1.4396000000000001E-2</v>
      </c>
      <c r="Y103" s="132">
        <f t="shared" si="25"/>
        <v>2.1090000000000001E-2</v>
      </c>
    </row>
    <row r="104" spans="3:25" s="101" customFormat="1" ht="20.149999999999999" customHeight="1" thickBot="1" x14ac:dyDescent="0.3">
      <c r="C104" s="106"/>
      <c r="D104" s="128">
        <f t="shared" si="5"/>
        <v>2074</v>
      </c>
      <c r="E104" s="132">
        <f t="shared" si="6"/>
        <v>1.9826E-2</v>
      </c>
      <c r="F104" s="132">
        <f t="shared" si="7"/>
        <v>1.7469999999999999E-2</v>
      </c>
      <c r="G104" s="132">
        <f t="shared" si="8"/>
        <v>1.9729999999999998E-2</v>
      </c>
      <c r="H104" s="132">
        <f t="shared" si="9"/>
        <v>2.0284000000000003E-2</v>
      </c>
      <c r="I104" s="132">
        <f t="shared" si="10"/>
        <v>1.9981999999999996E-2</v>
      </c>
      <c r="J104" s="132">
        <f t="shared" si="11"/>
        <v>2.0148000000000003E-2</v>
      </c>
      <c r="K104" s="132">
        <f t="shared" si="12"/>
        <v>2.0550000000000002E-2</v>
      </c>
      <c r="L104" s="132">
        <f t="shared" si="13"/>
        <v>1.9740000000000001E-2</v>
      </c>
      <c r="M104" s="132">
        <f t="shared" si="14"/>
        <v>1.7686E-2</v>
      </c>
      <c r="N104" s="133">
        <f t="shared" si="15"/>
        <v>1.9927999999999998E-2</v>
      </c>
      <c r="O104" s="132">
        <f t="shared" si="16"/>
        <v>1.9562000000000003E-2</v>
      </c>
      <c r="P104" s="132">
        <f t="shared" si="17"/>
        <v>1.9604E-2</v>
      </c>
      <c r="Q104" s="132">
        <f t="shared" si="18"/>
        <v>0.02</v>
      </c>
      <c r="R104" s="132">
        <f t="shared" si="19"/>
        <v>2.1412E-2</v>
      </c>
      <c r="S104" s="134">
        <f t="shared" si="26"/>
        <v>1.9202E-2</v>
      </c>
      <c r="T104" s="132">
        <f t="shared" si="20"/>
        <v>1.3224E-2</v>
      </c>
      <c r="U104" s="132">
        <f t="shared" si="21"/>
        <v>9.8420000000000001E-3</v>
      </c>
      <c r="V104" s="132">
        <f t="shared" si="22"/>
        <v>6.888E-3</v>
      </c>
      <c r="W104" s="132">
        <f t="shared" si="23"/>
        <v>7.5699999999999986E-3</v>
      </c>
      <c r="X104" s="132">
        <f t="shared" si="24"/>
        <v>1.4396000000000001E-2</v>
      </c>
      <c r="Y104" s="132">
        <f t="shared" si="25"/>
        <v>2.1090000000000001E-2</v>
      </c>
    </row>
    <row r="105" spans="3:25" s="101" customFormat="1" ht="20.149999999999999" customHeight="1" thickBot="1" x14ac:dyDescent="0.3">
      <c r="C105" s="106"/>
      <c r="D105" s="128">
        <f t="shared" si="5"/>
        <v>2075</v>
      </c>
      <c r="E105" s="132">
        <f t="shared" si="6"/>
        <v>1.9826E-2</v>
      </c>
      <c r="F105" s="132">
        <f t="shared" si="7"/>
        <v>1.7469999999999999E-2</v>
      </c>
      <c r="G105" s="132">
        <f t="shared" si="8"/>
        <v>1.9729999999999998E-2</v>
      </c>
      <c r="H105" s="132">
        <f t="shared" si="9"/>
        <v>2.0284000000000003E-2</v>
      </c>
      <c r="I105" s="132">
        <f t="shared" si="10"/>
        <v>1.9981999999999996E-2</v>
      </c>
      <c r="J105" s="132">
        <f t="shared" si="11"/>
        <v>2.0148000000000003E-2</v>
      </c>
      <c r="K105" s="132">
        <f t="shared" si="12"/>
        <v>2.0550000000000002E-2</v>
      </c>
      <c r="L105" s="132">
        <f t="shared" si="13"/>
        <v>1.9740000000000001E-2</v>
      </c>
      <c r="M105" s="132">
        <f t="shared" si="14"/>
        <v>1.7686E-2</v>
      </c>
      <c r="N105" s="133">
        <f t="shared" si="15"/>
        <v>1.9927999999999998E-2</v>
      </c>
      <c r="O105" s="132">
        <f t="shared" si="16"/>
        <v>1.9562000000000003E-2</v>
      </c>
      <c r="P105" s="132">
        <f t="shared" si="17"/>
        <v>1.9604E-2</v>
      </c>
      <c r="Q105" s="132">
        <f t="shared" si="18"/>
        <v>0.02</v>
      </c>
      <c r="R105" s="132">
        <f t="shared" si="19"/>
        <v>2.1412E-2</v>
      </c>
      <c r="S105" s="134">
        <f t="shared" si="26"/>
        <v>1.9202E-2</v>
      </c>
      <c r="T105" s="132">
        <f t="shared" si="20"/>
        <v>1.3224E-2</v>
      </c>
      <c r="U105" s="132">
        <f t="shared" si="21"/>
        <v>9.8420000000000001E-3</v>
      </c>
      <c r="V105" s="132">
        <f t="shared" si="22"/>
        <v>6.888E-3</v>
      </c>
      <c r="W105" s="132">
        <f t="shared" si="23"/>
        <v>7.5699999999999986E-3</v>
      </c>
      <c r="X105" s="132">
        <f t="shared" si="24"/>
        <v>1.4396000000000001E-2</v>
      </c>
      <c r="Y105" s="132">
        <f t="shared" si="25"/>
        <v>2.1090000000000001E-2</v>
      </c>
    </row>
    <row r="106" spans="3:25" s="101" customFormat="1" ht="20.149999999999999" customHeight="1" thickBot="1" x14ac:dyDescent="0.3">
      <c r="C106" s="106"/>
      <c r="D106" s="128">
        <f t="shared" si="5"/>
        <v>2076</v>
      </c>
      <c r="E106" s="132">
        <f t="shared" si="6"/>
        <v>1.9826E-2</v>
      </c>
      <c r="F106" s="132">
        <f t="shared" si="7"/>
        <v>1.7469999999999999E-2</v>
      </c>
      <c r="G106" s="132">
        <f t="shared" si="8"/>
        <v>1.9729999999999998E-2</v>
      </c>
      <c r="H106" s="132">
        <f t="shared" si="9"/>
        <v>2.0284000000000003E-2</v>
      </c>
      <c r="I106" s="132">
        <f t="shared" si="10"/>
        <v>1.9981999999999996E-2</v>
      </c>
      <c r="J106" s="132">
        <f t="shared" si="11"/>
        <v>2.0148000000000003E-2</v>
      </c>
      <c r="K106" s="132">
        <f t="shared" si="12"/>
        <v>2.0550000000000002E-2</v>
      </c>
      <c r="L106" s="132">
        <f t="shared" si="13"/>
        <v>1.9740000000000001E-2</v>
      </c>
      <c r="M106" s="132">
        <f t="shared" si="14"/>
        <v>1.7686E-2</v>
      </c>
      <c r="N106" s="133">
        <f t="shared" si="15"/>
        <v>1.9927999999999998E-2</v>
      </c>
      <c r="O106" s="132">
        <f t="shared" si="16"/>
        <v>1.9562000000000003E-2</v>
      </c>
      <c r="P106" s="132">
        <f t="shared" si="17"/>
        <v>1.9604E-2</v>
      </c>
      <c r="Q106" s="132">
        <f t="shared" si="18"/>
        <v>0.02</v>
      </c>
      <c r="R106" s="132">
        <f t="shared" si="19"/>
        <v>2.1412E-2</v>
      </c>
      <c r="S106" s="134">
        <f t="shared" si="26"/>
        <v>1.9202E-2</v>
      </c>
      <c r="T106" s="132">
        <f t="shared" si="20"/>
        <v>1.3224E-2</v>
      </c>
      <c r="U106" s="132">
        <f t="shared" si="21"/>
        <v>9.8420000000000001E-3</v>
      </c>
      <c r="V106" s="132">
        <f t="shared" si="22"/>
        <v>6.888E-3</v>
      </c>
      <c r="W106" s="132">
        <f t="shared" si="23"/>
        <v>7.5699999999999986E-3</v>
      </c>
      <c r="X106" s="132">
        <f t="shared" si="24"/>
        <v>1.4396000000000001E-2</v>
      </c>
      <c r="Y106" s="132">
        <f t="shared" si="25"/>
        <v>2.1090000000000001E-2</v>
      </c>
    </row>
    <row r="107" spans="3:25" s="101" customFormat="1" ht="20.149999999999999" customHeight="1" thickBot="1" x14ac:dyDescent="0.3">
      <c r="C107" s="106"/>
      <c r="D107" s="128">
        <f t="shared" si="5"/>
        <v>2077</v>
      </c>
      <c r="E107" s="132">
        <f t="shared" si="6"/>
        <v>1.9826E-2</v>
      </c>
      <c r="F107" s="132">
        <f t="shared" si="7"/>
        <v>1.7469999999999999E-2</v>
      </c>
      <c r="G107" s="132">
        <f t="shared" si="8"/>
        <v>1.9729999999999998E-2</v>
      </c>
      <c r="H107" s="132">
        <f t="shared" si="9"/>
        <v>2.0284000000000003E-2</v>
      </c>
      <c r="I107" s="132">
        <f t="shared" si="10"/>
        <v>1.9981999999999996E-2</v>
      </c>
      <c r="J107" s="132">
        <f t="shared" si="11"/>
        <v>2.0148000000000003E-2</v>
      </c>
      <c r="K107" s="132">
        <f t="shared" si="12"/>
        <v>2.0550000000000002E-2</v>
      </c>
      <c r="L107" s="132">
        <f t="shared" si="13"/>
        <v>1.9740000000000001E-2</v>
      </c>
      <c r="M107" s="132">
        <f t="shared" si="14"/>
        <v>1.7686E-2</v>
      </c>
      <c r="N107" s="133">
        <f t="shared" si="15"/>
        <v>1.9927999999999998E-2</v>
      </c>
      <c r="O107" s="132">
        <f t="shared" si="16"/>
        <v>1.9562000000000003E-2</v>
      </c>
      <c r="P107" s="132">
        <f t="shared" si="17"/>
        <v>1.9604E-2</v>
      </c>
      <c r="Q107" s="132">
        <f t="shared" si="18"/>
        <v>0.02</v>
      </c>
      <c r="R107" s="132">
        <f t="shared" si="19"/>
        <v>2.1412E-2</v>
      </c>
      <c r="S107" s="134">
        <f t="shared" si="26"/>
        <v>1.9202E-2</v>
      </c>
      <c r="T107" s="132">
        <f t="shared" si="20"/>
        <v>1.3224E-2</v>
      </c>
      <c r="U107" s="132">
        <f t="shared" si="21"/>
        <v>9.8420000000000001E-3</v>
      </c>
      <c r="V107" s="132">
        <f t="shared" si="22"/>
        <v>6.888E-3</v>
      </c>
      <c r="W107" s="132">
        <f t="shared" si="23"/>
        <v>7.5699999999999986E-3</v>
      </c>
      <c r="X107" s="132">
        <f t="shared" si="24"/>
        <v>1.4396000000000001E-2</v>
      </c>
      <c r="Y107" s="132">
        <f t="shared" si="25"/>
        <v>2.1090000000000001E-2</v>
      </c>
    </row>
    <row r="108" spans="3:25" s="101" customFormat="1" ht="20.149999999999999" customHeight="1" thickBot="1" x14ac:dyDescent="0.3">
      <c r="C108" s="106"/>
      <c r="D108" s="128">
        <f t="shared" si="5"/>
        <v>2078</v>
      </c>
      <c r="E108" s="132">
        <f t="shared" si="6"/>
        <v>1.9826E-2</v>
      </c>
      <c r="F108" s="132">
        <f t="shared" si="7"/>
        <v>1.7469999999999999E-2</v>
      </c>
      <c r="G108" s="132">
        <f t="shared" si="8"/>
        <v>1.9729999999999998E-2</v>
      </c>
      <c r="H108" s="132">
        <f t="shared" si="9"/>
        <v>2.0284000000000003E-2</v>
      </c>
      <c r="I108" s="132">
        <f t="shared" si="10"/>
        <v>1.9981999999999996E-2</v>
      </c>
      <c r="J108" s="132">
        <f t="shared" si="11"/>
        <v>2.0148000000000003E-2</v>
      </c>
      <c r="K108" s="132">
        <f t="shared" si="12"/>
        <v>2.0550000000000002E-2</v>
      </c>
      <c r="L108" s="132">
        <f t="shared" si="13"/>
        <v>1.9740000000000001E-2</v>
      </c>
      <c r="M108" s="132">
        <f t="shared" si="14"/>
        <v>1.7686E-2</v>
      </c>
      <c r="N108" s="133">
        <f t="shared" si="15"/>
        <v>1.9927999999999998E-2</v>
      </c>
      <c r="O108" s="132">
        <f t="shared" si="16"/>
        <v>1.9562000000000003E-2</v>
      </c>
      <c r="P108" s="132">
        <f t="shared" si="17"/>
        <v>1.9604E-2</v>
      </c>
      <c r="Q108" s="132">
        <f t="shared" si="18"/>
        <v>0.02</v>
      </c>
      <c r="R108" s="132">
        <f t="shared" si="19"/>
        <v>2.1412E-2</v>
      </c>
      <c r="S108" s="134">
        <f t="shared" si="26"/>
        <v>1.9202E-2</v>
      </c>
      <c r="T108" s="132">
        <f t="shared" si="20"/>
        <v>1.3224E-2</v>
      </c>
      <c r="U108" s="132">
        <f t="shared" si="21"/>
        <v>9.8420000000000001E-3</v>
      </c>
      <c r="V108" s="132">
        <f t="shared" si="22"/>
        <v>6.888E-3</v>
      </c>
      <c r="W108" s="132">
        <f t="shared" si="23"/>
        <v>7.5699999999999986E-3</v>
      </c>
      <c r="X108" s="132">
        <f t="shared" si="24"/>
        <v>1.4396000000000001E-2</v>
      </c>
      <c r="Y108" s="132">
        <f t="shared" si="25"/>
        <v>2.1090000000000001E-2</v>
      </c>
    </row>
    <row r="109" spans="3:25" s="101" customFormat="1" ht="20.149999999999999" customHeight="1" thickBot="1" x14ac:dyDescent="0.3">
      <c r="C109" s="106"/>
      <c r="D109" s="128">
        <f t="shared" si="5"/>
        <v>2079</v>
      </c>
      <c r="E109" s="132">
        <f t="shared" si="6"/>
        <v>1.9826E-2</v>
      </c>
      <c r="F109" s="132">
        <f t="shared" si="7"/>
        <v>1.7469999999999999E-2</v>
      </c>
      <c r="G109" s="132">
        <f t="shared" si="8"/>
        <v>1.9729999999999998E-2</v>
      </c>
      <c r="H109" s="132">
        <f t="shared" si="9"/>
        <v>2.0284000000000003E-2</v>
      </c>
      <c r="I109" s="132">
        <f t="shared" si="10"/>
        <v>1.9981999999999996E-2</v>
      </c>
      <c r="J109" s="132">
        <f t="shared" si="11"/>
        <v>2.0148000000000003E-2</v>
      </c>
      <c r="K109" s="132">
        <f t="shared" si="12"/>
        <v>2.0550000000000002E-2</v>
      </c>
      <c r="L109" s="132">
        <f t="shared" si="13"/>
        <v>1.9740000000000001E-2</v>
      </c>
      <c r="M109" s="132">
        <f t="shared" si="14"/>
        <v>1.7686E-2</v>
      </c>
      <c r="N109" s="133">
        <f t="shared" si="15"/>
        <v>1.9927999999999998E-2</v>
      </c>
      <c r="O109" s="132">
        <f t="shared" si="16"/>
        <v>1.9562000000000003E-2</v>
      </c>
      <c r="P109" s="132">
        <f t="shared" si="17"/>
        <v>1.9604E-2</v>
      </c>
      <c r="Q109" s="132">
        <f t="shared" si="18"/>
        <v>0.02</v>
      </c>
      <c r="R109" s="132">
        <f t="shared" si="19"/>
        <v>2.1412E-2</v>
      </c>
      <c r="S109" s="134">
        <f t="shared" si="26"/>
        <v>1.9202E-2</v>
      </c>
      <c r="T109" s="132">
        <f t="shared" si="20"/>
        <v>1.3224E-2</v>
      </c>
      <c r="U109" s="132">
        <f t="shared" si="21"/>
        <v>9.8420000000000001E-3</v>
      </c>
      <c r="V109" s="132">
        <f t="shared" si="22"/>
        <v>6.888E-3</v>
      </c>
      <c r="W109" s="132">
        <f t="shared" si="23"/>
        <v>7.5699999999999986E-3</v>
      </c>
      <c r="X109" s="132">
        <f t="shared" si="24"/>
        <v>1.4396000000000001E-2</v>
      </c>
      <c r="Y109" s="132">
        <f t="shared" si="25"/>
        <v>2.1090000000000001E-2</v>
      </c>
    </row>
    <row r="110" spans="3:25" s="101" customFormat="1" ht="20.149999999999999" customHeight="1" thickBot="1" x14ac:dyDescent="0.3">
      <c r="C110" s="106"/>
      <c r="D110" s="128">
        <f t="shared" si="5"/>
        <v>2080</v>
      </c>
      <c r="E110" s="132">
        <f t="shared" si="6"/>
        <v>1.9826E-2</v>
      </c>
      <c r="F110" s="132">
        <f t="shared" si="7"/>
        <v>1.7469999999999999E-2</v>
      </c>
      <c r="G110" s="132">
        <f t="shared" si="8"/>
        <v>1.9729999999999998E-2</v>
      </c>
      <c r="H110" s="132">
        <f t="shared" si="9"/>
        <v>2.0284000000000003E-2</v>
      </c>
      <c r="I110" s="132">
        <f t="shared" si="10"/>
        <v>1.9981999999999996E-2</v>
      </c>
      <c r="J110" s="132">
        <f t="shared" si="11"/>
        <v>2.0148000000000003E-2</v>
      </c>
      <c r="K110" s="132">
        <f t="shared" si="12"/>
        <v>2.0550000000000002E-2</v>
      </c>
      <c r="L110" s="132">
        <f t="shared" si="13"/>
        <v>1.9740000000000001E-2</v>
      </c>
      <c r="M110" s="132">
        <f t="shared" si="14"/>
        <v>1.7686E-2</v>
      </c>
      <c r="N110" s="133">
        <f t="shared" si="15"/>
        <v>1.9927999999999998E-2</v>
      </c>
      <c r="O110" s="132">
        <f t="shared" si="16"/>
        <v>1.9562000000000003E-2</v>
      </c>
      <c r="P110" s="132">
        <f t="shared" si="17"/>
        <v>1.9604E-2</v>
      </c>
      <c r="Q110" s="132">
        <f t="shared" si="18"/>
        <v>0.02</v>
      </c>
      <c r="R110" s="132">
        <f t="shared" si="19"/>
        <v>2.1412E-2</v>
      </c>
      <c r="S110" s="134">
        <f t="shared" si="26"/>
        <v>1.9202E-2</v>
      </c>
      <c r="T110" s="132">
        <f t="shared" si="20"/>
        <v>1.3224E-2</v>
      </c>
      <c r="U110" s="132">
        <f t="shared" si="21"/>
        <v>9.8420000000000001E-3</v>
      </c>
      <c r="V110" s="132">
        <f t="shared" si="22"/>
        <v>6.888E-3</v>
      </c>
      <c r="W110" s="132">
        <f t="shared" si="23"/>
        <v>7.5699999999999986E-3</v>
      </c>
      <c r="X110" s="132">
        <f t="shared" si="24"/>
        <v>1.4396000000000001E-2</v>
      </c>
      <c r="Y110" s="132">
        <f t="shared" si="25"/>
        <v>2.1090000000000001E-2</v>
      </c>
    </row>
    <row r="111" spans="3:25" s="101" customFormat="1" ht="20.149999999999999" customHeight="1" thickBot="1" x14ac:dyDescent="0.3">
      <c r="C111" s="106"/>
      <c r="D111" s="128">
        <f t="shared" si="5"/>
        <v>2081</v>
      </c>
      <c r="E111" s="132">
        <f t="shared" si="6"/>
        <v>1.9826E-2</v>
      </c>
      <c r="F111" s="132">
        <f t="shared" si="7"/>
        <v>1.7469999999999999E-2</v>
      </c>
      <c r="G111" s="132">
        <f t="shared" si="8"/>
        <v>1.9729999999999998E-2</v>
      </c>
      <c r="H111" s="132">
        <f t="shared" si="9"/>
        <v>2.0284000000000003E-2</v>
      </c>
      <c r="I111" s="132">
        <f t="shared" si="10"/>
        <v>1.9981999999999996E-2</v>
      </c>
      <c r="J111" s="132">
        <f t="shared" si="11"/>
        <v>2.0148000000000003E-2</v>
      </c>
      <c r="K111" s="132">
        <f t="shared" si="12"/>
        <v>2.0550000000000002E-2</v>
      </c>
      <c r="L111" s="132">
        <f t="shared" si="13"/>
        <v>1.9740000000000001E-2</v>
      </c>
      <c r="M111" s="132">
        <f t="shared" si="14"/>
        <v>1.7686E-2</v>
      </c>
      <c r="N111" s="133">
        <f t="shared" si="15"/>
        <v>1.9927999999999998E-2</v>
      </c>
      <c r="O111" s="132">
        <f t="shared" si="16"/>
        <v>1.9562000000000003E-2</v>
      </c>
      <c r="P111" s="132">
        <f t="shared" si="17"/>
        <v>1.9604E-2</v>
      </c>
      <c r="Q111" s="132">
        <f t="shared" si="18"/>
        <v>0.02</v>
      </c>
      <c r="R111" s="132">
        <f t="shared" si="19"/>
        <v>2.1412E-2</v>
      </c>
      <c r="S111" s="134">
        <f t="shared" si="26"/>
        <v>1.9202E-2</v>
      </c>
      <c r="T111" s="132">
        <f t="shared" si="20"/>
        <v>1.3224E-2</v>
      </c>
      <c r="U111" s="132">
        <f t="shared" si="21"/>
        <v>9.8420000000000001E-3</v>
      </c>
      <c r="V111" s="132">
        <f t="shared" si="22"/>
        <v>6.888E-3</v>
      </c>
      <c r="W111" s="132">
        <f t="shared" si="23"/>
        <v>7.5699999999999986E-3</v>
      </c>
      <c r="X111" s="132">
        <f t="shared" si="24"/>
        <v>1.4396000000000001E-2</v>
      </c>
      <c r="Y111" s="132">
        <f t="shared" si="25"/>
        <v>2.1090000000000001E-2</v>
      </c>
    </row>
    <row r="112" spans="3:25" s="101" customFormat="1" ht="20.149999999999999" customHeight="1" thickBot="1" x14ac:dyDescent="0.3">
      <c r="C112" s="106"/>
      <c r="D112" s="128">
        <f t="shared" si="5"/>
        <v>2082</v>
      </c>
      <c r="E112" s="132">
        <f t="shared" si="6"/>
        <v>1.9826E-2</v>
      </c>
      <c r="F112" s="132">
        <f t="shared" si="7"/>
        <v>1.7469999999999999E-2</v>
      </c>
      <c r="G112" s="132">
        <f t="shared" si="8"/>
        <v>1.9729999999999998E-2</v>
      </c>
      <c r="H112" s="132">
        <f t="shared" si="9"/>
        <v>2.0284000000000003E-2</v>
      </c>
      <c r="I112" s="132">
        <f t="shared" si="10"/>
        <v>1.9981999999999996E-2</v>
      </c>
      <c r="J112" s="132">
        <f t="shared" si="11"/>
        <v>2.0148000000000003E-2</v>
      </c>
      <c r="K112" s="132">
        <f t="shared" si="12"/>
        <v>2.0550000000000002E-2</v>
      </c>
      <c r="L112" s="132">
        <f t="shared" si="13"/>
        <v>1.9740000000000001E-2</v>
      </c>
      <c r="M112" s="132">
        <f t="shared" si="14"/>
        <v>1.7686E-2</v>
      </c>
      <c r="N112" s="133">
        <f t="shared" si="15"/>
        <v>1.9927999999999998E-2</v>
      </c>
      <c r="O112" s="132">
        <f t="shared" si="16"/>
        <v>1.9562000000000003E-2</v>
      </c>
      <c r="P112" s="132">
        <f t="shared" si="17"/>
        <v>1.9604E-2</v>
      </c>
      <c r="Q112" s="132">
        <f t="shared" si="18"/>
        <v>0.02</v>
      </c>
      <c r="R112" s="132">
        <f t="shared" si="19"/>
        <v>2.1412E-2</v>
      </c>
      <c r="S112" s="134">
        <f t="shared" si="26"/>
        <v>1.9202E-2</v>
      </c>
      <c r="T112" s="132">
        <f t="shared" si="20"/>
        <v>1.3224E-2</v>
      </c>
      <c r="U112" s="132">
        <f t="shared" si="21"/>
        <v>9.8420000000000001E-3</v>
      </c>
      <c r="V112" s="132">
        <f t="shared" si="22"/>
        <v>6.888E-3</v>
      </c>
      <c r="W112" s="132">
        <f t="shared" si="23"/>
        <v>7.5699999999999986E-3</v>
      </c>
      <c r="X112" s="132">
        <f t="shared" si="24"/>
        <v>1.4396000000000001E-2</v>
      </c>
      <c r="Y112" s="132">
        <f t="shared" si="25"/>
        <v>2.1090000000000001E-2</v>
      </c>
    </row>
    <row r="113" spans="3:25" s="101" customFormat="1" ht="20.149999999999999" customHeight="1" thickBot="1" x14ac:dyDescent="0.3">
      <c r="C113" s="106"/>
      <c r="D113" s="128">
        <f t="shared" si="5"/>
        <v>2083</v>
      </c>
      <c r="E113" s="132">
        <f t="shared" si="6"/>
        <v>1.9826E-2</v>
      </c>
      <c r="F113" s="132">
        <f t="shared" si="7"/>
        <v>1.7469999999999999E-2</v>
      </c>
      <c r="G113" s="132">
        <f t="shared" si="8"/>
        <v>1.9729999999999998E-2</v>
      </c>
      <c r="H113" s="132">
        <f t="shared" si="9"/>
        <v>2.0284000000000003E-2</v>
      </c>
      <c r="I113" s="132">
        <f t="shared" si="10"/>
        <v>1.9981999999999996E-2</v>
      </c>
      <c r="J113" s="132">
        <f t="shared" si="11"/>
        <v>2.0148000000000003E-2</v>
      </c>
      <c r="K113" s="132">
        <f t="shared" si="12"/>
        <v>2.0550000000000002E-2</v>
      </c>
      <c r="L113" s="132">
        <f t="shared" si="13"/>
        <v>1.9740000000000001E-2</v>
      </c>
      <c r="M113" s="132">
        <f t="shared" si="14"/>
        <v>1.7686E-2</v>
      </c>
      <c r="N113" s="133">
        <f t="shared" si="15"/>
        <v>1.9927999999999998E-2</v>
      </c>
      <c r="O113" s="132">
        <f t="shared" si="16"/>
        <v>1.9562000000000003E-2</v>
      </c>
      <c r="P113" s="132">
        <f t="shared" si="17"/>
        <v>1.9604E-2</v>
      </c>
      <c r="Q113" s="132">
        <f t="shared" si="18"/>
        <v>0.02</v>
      </c>
      <c r="R113" s="132">
        <f t="shared" si="19"/>
        <v>2.1412E-2</v>
      </c>
      <c r="S113" s="134">
        <f t="shared" si="26"/>
        <v>1.9202E-2</v>
      </c>
      <c r="T113" s="132">
        <f t="shared" si="20"/>
        <v>1.3224E-2</v>
      </c>
      <c r="U113" s="132">
        <f t="shared" si="21"/>
        <v>9.8420000000000001E-3</v>
      </c>
      <c r="V113" s="132">
        <f t="shared" si="22"/>
        <v>6.888E-3</v>
      </c>
      <c r="W113" s="132">
        <f t="shared" si="23"/>
        <v>7.5699999999999986E-3</v>
      </c>
      <c r="X113" s="132">
        <f t="shared" si="24"/>
        <v>1.4396000000000001E-2</v>
      </c>
      <c r="Y113" s="132">
        <f t="shared" si="25"/>
        <v>2.1090000000000001E-2</v>
      </c>
    </row>
    <row r="114" spans="3:25" s="101" customFormat="1" ht="20.149999999999999" customHeight="1" thickBot="1" x14ac:dyDescent="0.3">
      <c r="C114" s="106"/>
      <c r="D114" s="128">
        <f t="shared" si="5"/>
        <v>2084</v>
      </c>
      <c r="E114" s="132">
        <f t="shared" si="6"/>
        <v>1.9826E-2</v>
      </c>
      <c r="F114" s="132">
        <f t="shared" si="7"/>
        <v>1.7469999999999999E-2</v>
      </c>
      <c r="G114" s="132">
        <f t="shared" si="8"/>
        <v>1.9729999999999998E-2</v>
      </c>
      <c r="H114" s="132">
        <f t="shared" si="9"/>
        <v>2.0284000000000003E-2</v>
      </c>
      <c r="I114" s="132">
        <f t="shared" si="10"/>
        <v>1.9981999999999996E-2</v>
      </c>
      <c r="J114" s="132">
        <f t="shared" si="11"/>
        <v>2.0148000000000003E-2</v>
      </c>
      <c r="K114" s="132">
        <f t="shared" si="12"/>
        <v>2.0550000000000002E-2</v>
      </c>
      <c r="L114" s="132">
        <f t="shared" si="13"/>
        <v>1.9740000000000001E-2</v>
      </c>
      <c r="M114" s="132">
        <f t="shared" si="14"/>
        <v>1.7686E-2</v>
      </c>
      <c r="N114" s="133">
        <f t="shared" si="15"/>
        <v>1.9927999999999998E-2</v>
      </c>
      <c r="O114" s="132">
        <f t="shared" si="16"/>
        <v>1.9562000000000003E-2</v>
      </c>
      <c r="P114" s="132">
        <f t="shared" si="17"/>
        <v>1.9604E-2</v>
      </c>
      <c r="Q114" s="132">
        <f t="shared" si="18"/>
        <v>0.02</v>
      </c>
      <c r="R114" s="132">
        <f t="shared" si="19"/>
        <v>2.1412E-2</v>
      </c>
      <c r="S114" s="134">
        <f t="shared" si="26"/>
        <v>1.9202E-2</v>
      </c>
      <c r="T114" s="132">
        <f t="shared" si="20"/>
        <v>1.3224E-2</v>
      </c>
      <c r="U114" s="132">
        <f t="shared" si="21"/>
        <v>9.8420000000000001E-3</v>
      </c>
      <c r="V114" s="132">
        <f t="shared" si="22"/>
        <v>6.888E-3</v>
      </c>
      <c r="W114" s="132">
        <f t="shared" si="23"/>
        <v>7.5699999999999986E-3</v>
      </c>
      <c r="X114" s="132">
        <f t="shared" si="24"/>
        <v>1.4396000000000001E-2</v>
      </c>
      <c r="Y114" s="132">
        <f t="shared" si="25"/>
        <v>2.1090000000000001E-2</v>
      </c>
    </row>
    <row r="115" spans="3:25" s="101" customFormat="1" ht="20.149999999999999" customHeight="1" thickBot="1" x14ac:dyDescent="0.3">
      <c r="C115" s="106"/>
      <c r="D115" s="128">
        <f t="shared" si="5"/>
        <v>2085</v>
      </c>
      <c r="E115" s="132">
        <f t="shared" si="6"/>
        <v>1.9826E-2</v>
      </c>
      <c r="F115" s="132">
        <f t="shared" si="7"/>
        <v>1.7469999999999999E-2</v>
      </c>
      <c r="G115" s="132">
        <f t="shared" si="8"/>
        <v>1.9729999999999998E-2</v>
      </c>
      <c r="H115" s="132">
        <f t="shared" si="9"/>
        <v>2.0284000000000003E-2</v>
      </c>
      <c r="I115" s="132">
        <f t="shared" si="10"/>
        <v>1.9981999999999996E-2</v>
      </c>
      <c r="J115" s="132">
        <f t="shared" si="11"/>
        <v>2.0148000000000003E-2</v>
      </c>
      <c r="K115" s="132">
        <f t="shared" si="12"/>
        <v>2.0550000000000002E-2</v>
      </c>
      <c r="L115" s="132">
        <f t="shared" si="13"/>
        <v>1.9740000000000001E-2</v>
      </c>
      <c r="M115" s="132">
        <f t="shared" si="14"/>
        <v>1.7686E-2</v>
      </c>
      <c r="N115" s="133">
        <f t="shared" si="15"/>
        <v>1.9927999999999998E-2</v>
      </c>
      <c r="O115" s="132">
        <f t="shared" si="16"/>
        <v>1.9562000000000003E-2</v>
      </c>
      <c r="P115" s="132">
        <f t="shared" si="17"/>
        <v>1.9604E-2</v>
      </c>
      <c r="Q115" s="132">
        <f t="shared" si="18"/>
        <v>0.02</v>
      </c>
      <c r="R115" s="132">
        <f t="shared" si="19"/>
        <v>2.1412E-2</v>
      </c>
      <c r="S115" s="134">
        <f t="shared" si="26"/>
        <v>1.9202E-2</v>
      </c>
      <c r="T115" s="132">
        <f t="shared" si="20"/>
        <v>1.3224E-2</v>
      </c>
      <c r="U115" s="132">
        <f t="shared" si="21"/>
        <v>9.8420000000000001E-3</v>
      </c>
      <c r="V115" s="132">
        <f t="shared" si="22"/>
        <v>6.888E-3</v>
      </c>
      <c r="W115" s="132">
        <f t="shared" si="23"/>
        <v>7.5699999999999986E-3</v>
      </c>
      <c r="X115" s="132">
        <f t="shared" si="24"/>
        <v>1.4396000000000001E-2</v>
      </c>
      <c r="Y115" s="132">
        <f t="shared" si="25"/>
        <v>2.1090000000000001E-2</v>
      </c>
    </row>
    <row r="116" spans="3:25" s="101" customFormat="1" ht="20.149999999999999" customHeight="1" thickBot="1" x14ac:dyDescent="0.3">
      <c r="C116" s="106"/>
      <c r="D116" s="128">
        <f t="shared" si="5"/>
        <v>2086</v>
      </c>
      <c r="E116" s="132">
        <f t="shared" si="6"/>
        <v>1.9826E-2</v>
      </c>
      <c r="F116" s="132">
        <f t="shared" si="7"/>
        <v>1.7469999999999999E-2</v>
      </c>
      <c r="G116" s="132">
        <f t="shared" si="8"/>
        <v>1.9729999999999998E-2</v>
      </c>
      <c r="H116" s="132">
        <f t="shared" si="9"/>
        <v>2.0284000000000003E-2</v>
      </c>
      <c r="I116" s="132">
        <f t="shared" si="10"/>
        <v>1.9981999999999996E-2</v>
      </c>
      <c r="J116" s="132">
        <f t="shared" si="11"/>
        <v>2.0148000000000003E-2</v>
      </c>
      <c r="K116" s="132">
        <f t="shared" si="12"/>
        <v>2.0550000000000002E-2</v>
      </c>
      <c r="L116" s="132">
        <f t="shared" si="13"/>
        <v>1.9740000000000001E-2</v>
      </c>
      <c r="M116" s="132">
        <f t="shared" si="14"/>
        <v>1.7686E-2</v>
      </c>
      <c r="N116" s="133">
        <f t="shared" si="15"/>
        <v>1.9927999999999998E-2</v>
      </c>
      <c r="O116" s="132">
        <f t="shared" si="16"/>
        <v>1.9562000000000003E-2</v>
      </c>
      <c r="P116" s="132">
        <f t="shared" si="17"/>
        <v>1.9604E-2</v>
      </c>
      <c r="Q116" s="132">
        <f t="shared" si="18"/>
        <v>0.02</v>
      </c>
      <c r="R116" s="132">
        <f t="shared" si="19"/>
        <v>2.1412E-2</v>
      </c>
      <c r="S116" s="134">
        <f t="shared" si="26"/>
        <v>1.9202E-2</v>
      </c>
      <c r="T116" s="132">
        <f t="shared" si="20"/>
        <v>1.3224E-2</v>
      </c>
      <c r="U116" s="132">
        <f t="shared" si="21"/>
        <v>9.8420000000000001E-3</v>
      </c>
      <c r="V116" s="132">
        <f t="shared" si="22"/>
        <v>6.888E-3</v>
      </c>
      <c r="W116" s="132">
        <f t="shared" si="23"/>
        <v>7.5699999999999986E-3</v>
      </c>
      <c r="X116" s="132">
        <f t="shared" si="24"/>
        <v>1.4396000000000001E-2</v>
      </c>
      <c r="Y116" s="132">
        <f t="shared" si="25"/>
        <v>2.1090000000000001E-2</v>
      </c>
    </row>
    <row r="117" spans="3:25" s="101" customFormat="1" ht="20.149999999999999" customHeight="1" thickBot="1" x14ac:dyDescent="0.3">
      <c r="C117" s="106"/>
      <c r="D117" s="128">
        <f t="shared" si="5"/>
        <v>2087</v>
      </c>
      <c r="E117" s="132">
        <f t="shared" si="6"/>
        <v>1.9826E-2</v>
      </c>
      <c r="F117" s="132">
        <f t="shared" si="7"/>
        <v>1.7469999999999999E-2</v>
      </c>
      <c r="G117" s="132">
        <f t="shared" si="8"/>
        <v>1.9729999999999998E-2</v>
      </c>
      <c r="H117" s="132">
        <f t="shared" si="9"/>
        <v>2.0284000000000003E-2</v>
      </c>
      <c r="I117" s="132">
        <f t="shared" si="10"/>
        <v>1.9981999999999996E-2</v>
      </c>
      <c r="J117" s="132">
        <f t="shared" si="11"/>
        <v>2.0148000000000003E-2</v>
      </c>
      <c r="K117" s="132">
        <f t="shared" si="12"/>
        <v>2.0550000000000002E-2</v>
      </c>
      <c r="L117" s="132">
        <f t="shared" si="13"/>
        <v>1.9740000000000001E-2</v>
      </c>
      <c r="M117" s="132">
        <f t="shared" si="14"/>
        <v>1.7686E-2</v>
      </c>
      <c r="N117" s="133">
        <f t="shared" si="15"/>
        <v>1.9927999999999998E-2</v>
      </c>
      <c r="O117" s="132">
        <f t="shared" si="16"/>
        <v>1.9562000000000003E-2</v>
      </c>
      <c r="P117" s="132">
        <f t="shared" si="17"/>
        <v>1.9604E-2</v>
      </c>
      <c r="Q117" s="132">
        <f t="shared" si="18"/>
        <v>0.02</v>
      </c>
      <c r="R117" s="132">
        <f t="shared" si="19"/>
        <v>2.1412E-2</v>
      </c>
      <c r="S117" s="134">
        <f t="shared" si="26"/>
        <v>1.9202E-2</v>
      </c>
      <c r="T117" s="132">
        <f t="shared" si="20"/>
        <v>1.3224E-2</v>
      </c>
      <c r="U117" s="132">
        <f t="shared" si="21"/>
        <v>9.8420000000000001E-3</v>
      </c>
      <c r="V117" s="132">
        <f t="shared" si="22"/>
        <v>6.888E-3</v>
      </c>
      <c r="W117" s="132">
        <f t="shared" si="23"/>
        <v>7.5699999999999986E-3</v>
      </c>
      <c r="X117" s="132">
        <f t="shared" si="24"/>
        <v>1.4396000000000001E-2</v>
      </c>
      <c r="Y117" s="132">
        <f t="shared" si="25"/>
        <v>2.1090000000000001E-2</v>
      </c>
    </row>
    <row r="118" spans="3:25" s="101" customFormat="1" ht="20.149999999999999" customHeight="1" thickBot="1" x14ac:dyDescent="0.3">
      <c r="C118" s="106"/>
      <c r="D118" s="128">
        <f t="shared" si="5"/>
        <v>2088</v>
      </c>
      <c r="E118" s="132">
        <f t="shared" si="6"/>
        <v>1.9826E-2</v>
      </c>
      <c r="F118" s="132">
        <f t="shared" si="7"/>
        <v>1.7469999999999999E-2</v>
      </c>
      <c r="G118" s="132">
        <f t="shared" si="8"/>
        <v>1.9729999999999998E-2</v>
      </c>
      <c r="H118" s="132">
        <f t="shared" si="9"/>
        <v>2.0284000000000003E-2</v>
      </c>
      <c r="I118" s="132">
        <f t="shared" si="10"/>
        <v>1.9981999999999996E-2</v>
      </c>
      <c r="J118" s="132">
        <f t="shared" si="11"/>
        <v>2.0148000000000003E-2</v>
      </c>
      <c r="K118" s="132">
        <f t="shared" si="12"/>
        <v>2.0550000000000002E-2</v>
      </c>
      <c r="L118" s="132">
        <f t="shared" si="13"/>
        <v>1.9740000000000001E-2</v>
      </c>
      <c r="M118" s="132">
        <f t="shared" si="14"/>
        <v>1.7686E-2</v>
      </c>
      <c r="N118" s="133">
        <f t="shared" si="15"/>
        <v>1.9927999999999998E-2</v>
      </c>
      <c r="O118" s="132">
        <f t="shared" si="16"/>
        <v>1.9562000000000003E-2</v>
      </c>
      <c r="P118" s="132">
        <f t="shared" si="17"/>
        <v>1.9604E-2</v>
      </c>
      <c r="Q118" s="132">
        <f t="shared" si="18"/>
        <v>0.02</v>
      </c>
      <c r="R118" s="132">
        <f t="shared" si="19"/>
        <v>2.1412E-2</v>
      </c>
      <c r="S118" s="134">
        <f t="shared" si="26"/>
        <v>1.9202E-2</v>
      </c>
      <c r="T118" s="132">
        <f t="shared" si="20"/>
        <v>1.3224E-2</v>
      </c>
      <c r="U118" s="132">
        <f t="shared" si="21"/>
        <v>9.8420000000000001E-3</v>
      </c>
      <c r="V118" s="132">
        <f t="shared" si="22"/>
        <v>6.888E-3</v>
      </c>
      <c r="W118" s="132">
        <f t="shared" si="23"/>
        <v>7.5699999999999986E-3</v>
      </c>
      <c r="X118" s="132">
        <f t="shared" si="24"/>
        <v>1.4396000000000001E-2</v>
      </c>
      <c r="Y118" s="132">
        <f t="shared" si="25"/>
        <v>2.1090000000000001E-2</v>
      </c>
    </row>
    <row r="119" spans="3:25" s="101" customFormat="1" ht="20.149999999999999" customHeight="1" thickBot="1" x14ac:dyDescent="0.3">
      <c r="C119" s="106"/>
      <c r="D119" s="128">
        <f t="shared" ref="D119:D130" si="27">D118+1</f>
        <v>2089</v>
      </c>
      <c r="E119" s="132">
        <f t="shared" ref="E119:E130" si="28">E118</f>
        <v>1.9826E-2</v>
      </c>
      <c r="F119" s="132">
        <f t="shared" ref="F119:F130" si="29">F118</f>
        <v>1.7469999999999999E-2</v>
      </c>
      <c r="G119" s="132">
        <f t="shared" ref="G119:G130" si="30">G118</f>
        <v>1.9729999999999998E-2</v>
      </c>
      <c r="H119" s="132">
        <f t="shared" ref="H119:H130" si="31">H118</f>
        <v>2.0284000000000003E-2</v>
      </c>
      <c r="I119" s="132">
        <f t="shared" ref="I119:I130" si="32">I118</f>
        <v>1.9981999999999996E-2</v>
      </c>
      <c r="J119" s="132">
        <f t="shared" ref="J119:J130" si="33">J118</f>
        <v>2.0148000000000003E-2</v>
      </c>
      <c r="K119" s="132">
        <f t="shared" ref="K119:K130" si="34">K118</f>
        <v>2.0550000000000002E-2</v>
      </c>
      <c r="L119" s="132">
        <f t="shared" ref="L119:L130" si="35">L118</f>
        <v>1.9740000000000001E-2</v>
      </c>
      <c r="M119" s="132">
        <f t="shared" ref="M119:M130" si="36">M118</f>
        <v>1.7686E-2</v>
      </c>
      <c r="N119" s="133">
        <f t="shared" ref="N119:N130" si="37">N118</f>
        <v>1.9927999999999998E-2</v>
      </c>
      <c r="O119" s="132">
        <f t="shared" ref="O119:O130" si="38">O118</f>
        <v>1.9562000000000003E-2</v>
      </c>
      <c r="P119" s="132">
        <f t="shared" ref="P119:P130" si="39">P118</f>
        <v>1.9604E-2</v>
      </c>
      <c r="Q119" s="132">
        <f t="shared" ref="Q119:Q130" si="40">Q118</f>
        <v>0.02</v>
      </c>
      <c r="R119" s="132">
        <f t="shared" ref="R119:R130" si="41">R118</f>
        <v>2.1412E-2</v>
      </c>
      <c r="S119" s="134">
        <f t="shared" ref="S119:S130" si="42">S118</f>
        <v>1.9202E-2</v>
      </c>
      <c r="T119" s="132">
        <f t="shared" ref="T119:T130" si="43">T118</f>
        <v>1.3224E-2</v>
      </c>
      <c r="U119" s="132">
        <f t="shared" ref="U119:U130" si="44">U118</f>
        <v>9.8420000000000001E-3</v>
      </c>
      <c r="V119" s="132">
        <f t="shared" ref="V119:V130" si="45">V118</f>
        <v>6.888E-3</v>
      </c>
      <c r="W119" s="132">
        <f t="shared" ref="W119:W130" si="46">W118</f>
        <v>7.5699999999999986E-3</v>
      </c>
      <c r="X119" s="132">
        <f t="shared" ref="X119:X130" si="47">X118</f>
        <v>1.4396000000000001E-2</v>
      </c>
      <c r="Y119" s="132">
        <f t="shared" ref="Y119:Y130" si="48">Y118</f>
        <v>2.1090000000000001E-2</v>
      </c>
    </row>
    <row r="120" spans="3:25" s="101" customFormat="1" ht="20.149999999999999" customHeight="1" thickBot="1" x14ac:dyDescent="0.3">
      <c r="C120" s="106"/>
      <c r="D120" s="128">
        <f t="shared" si="27"/>
        <v>2090</v>
      </c>
      <c r="E120" s="132">
        <f t="shared" si="28"/>
        <v>1.9826E-2</v>
      </c>
      <c r="F120" s="132">
        <f t="shared" si="29"/>
        <v>1.7469999999999999E-2</v>
      </c>
      <c r="G120" s="132">
        <f t="shared" si="30"/>
        <v>1.9729999999999998E-2</v>
      </c>
      <c r="H120" s="132">
        <f t="shared" si="31"/>
        <v>2.0284000000000003E-2</v>
      </c>
      <c r="I120" s="132">
        <f t="shared" si="32"/>
        <v>1.9981999999999996E-2</v>
      </c>
      <c r="J120" s="132">
        <f t="shared" si="33"/>
        <v>2.0148000000000003E-2</v>
      </c>
      <c r="K120" s="132">
        <f t="shared" si="34"/>
        <v>2.0550000000000002E-2</v>
      </c>
      <c r="L120" s="132">
        <f t="shared" si="35"/>
        <v>1.9740000000000001E-2</v>
      </c>
      <c r="M120" s="132">
        <f t="shared" si="36"/>
        <v>1.7686E-2</v>
      </c>
      <c r="N120" s="133">
        <f t="shared" si="37"/>
        <v>1.9927999999999998E-2</v>
      </c>
      <c r="O120" s="132">
        <f t="shared" si="38"/>
        <v>1.9562000000000003E-2</v>
      </c>
      <c r="P120" s="132">
        <f t="shared" si="39"/>
        <v>1.9604E-2</v>
      </c>
      <c r="Q120" s="132">
        <f t="shared" si="40"/>
        <v>0.02</v>
      </c>
      <c r="R120" s="132">
        <f t="shared" si="41"/>
        <v>2.1412E-2</v>
      </c>
      <c r="S120" s="134">
        <f t="shared" si="42"/>
        <v>1.9202E-2</v>
      </c>
      <c r="T120" s="132">
        <f t="shared" si="43"/>
        <v>1.3224E-2</v>
      </c>
      <c r="U120" s="132">
        <f t="shared" si="44"/>
        <v>9.8420000000000001E-3</v>
      </c>
      <c r="V120" s="132">
        <f t="shared" si="45"/>
        <v>6.888E-3</v>
      </c>
      <c r="W120" s="132">
        <f t="shared" si="46"/>
        <v>7.5699999999999986E-3</v>
      </c>
      <c r="X120" s="132">
        <f t="shared" si="47"/>
        <v>1.4396000000000001E-2</v>
      </c>
      <c r="Y120" s="132">
        <f t="shared" si="48"/>
        <v>2.1090000000000001E-2</v>
      </c>
    </row>
    <row r="121" spans="3:25" s="101" customFormat="1" ht="20.149999999999999" customHeight="1" thickBot="1" x14ac:dyDescent="0.3">
      <c r="C121" s="106"/>
      <c r="D121" s="128">
        <f t="shared" si="27"/>
        <v>2091</v>
      </c>
      <c r="E121" s="132">
        <f t="shared" si="28"/>
        <v>1.9826E-2</v>
      </c>
      <c r="F121" s="132">
        <f t="shared" si="29"/>
        <v>1.7469999999999999E-2</v>
      </c>
      <c r="G121" s="132">
        <f t="shared" si="30"/>
        <v>1.9729999999999998E-2</v>
      </c>
      <c r="H121" s="132">
        <f t="shared" si="31"/>
        <v>2.0284000000000003E-2</v>
      </c>
      <c r="I121" s="132">
        <f t="shared" si="32"/>
        <v>1.9981999999999996E-2</v>
      </c>
      <c r="J121" s="132">
        <f t="shared" si="33"/>
        <v>2.0148000000000003E-2</v>
      </c>
      <c r="K121" s="132">
        <f t="shared" si="34"/>
        <v>2.0550000000000002E-2</v>
      </c>
      <c r="L121" s="132">
        <f t="shared" si="35"/>
        <v>1.9740000000000001E-2</v>
      </c>
      <c r="M121" s="132">
        <f t="shared" si="36"/>
        <v>1.7686E-2</v>
      </c>
      <c r="N121" s="133">
        <f t="shared" si="37"/>
        <v>1.9927999999999998E-2</v>
      </c>
      <c r="O121" s="132">
        <f t="shared" si="38"/>
        <v>1.9562000000000003E-2</v>
      </c>
      <c r="P121" s="132">
        <f t="shared" si="39"/>
        <v>1.9604E-2</v>
      </c>
      <c r="Q121" s="132">
        <f t="shared" si="40"/>
        <v>0.02</v>
      </c>
      <c r="R121" s="132">
        <f t="shared" si="41"/>
        <v>2.1412E-2</v>
      </c>
      <c r="S121" s="134">
        <f t="shared" si="42"/>
        <v>1.9202E-2</v>
      </c>
      <c r="T121" s="132">
        <f t="shared" si="43"/>
        <v>1.3224E-2</v>
      </c>
      <c r="U121" s="132">
        <f t="shared" si="44"/>
        <v>9.8420000000000001E-3</v>
      </c>
      <c r="V121" s="132">
        <f t="shared" si="45"/>
        <v>6.888E-3</v>
      </c>
      <c r="W121" s="132">
        <f t="shared" si="46"/>
        <v>7.5699999999999986E-3</v>
      </c>
      <c r="X121" s="132">
        <f t="shared" si="47"/>
        <v>1.4396000000000001E-2</v>
      </c>
      <c r="Y121" s="132">
        <f t="shared" si="48"/>
        <v>2.1090000000000001E-2</v>
      </c>
    </row>
    <row r="122" spans="3:25" s="101" customFormat="1" ht="20.149999999999999" customHeight="1" thickBot="1" x14ac:dyDescent="0.3">
      <c r="C122" s="106"/>
      <c r="D122" s="128">
        <f t="shared" si="27"/>
        <v>2092</v>
      </c>
      <c r="E122" s="132">
        <f t="shared" si="28"/>
        <v>1.9826E-2</v>
      </c>
      <c r="F122" s="132">
        <f t="shared" si="29"/>
        <v>1.7469999999999999E-2</v>
      </c>
      <c r="G122" s="132">
        <f t="shared" si="30"/>
        <v>1.9729999999999998E-2</v>
      </c>
      <c r="H122" s="132">
        <f t="shared" si="31"/>
        <v>2.0284000000000003E-2</v>
      </c>
      <c r="I122" s="132">
        <f t="shared" si="32"/>
        <v>1.9981999999999996E-2</v>
      </c>
      <c r="J122" s="132">
        <f t="shared" si="33"/>
        <v>2.0148000000000003E-2</v>
      </c>
      <c r="K122" s="132">
        <f t="shared" si="34"/>
        <v>2.0550000000000002E-2</v>
      </c>
      <c r="L122" s="132">
        <f t="shared" si="35"/>
        <v>1.9740000000000001E-2</v>
      </c>
      <c r="M122" s="132">
        <f t="shared" si="36"/>
        <v>1.7686E-2</v>
      </c>
      <c r="N122" s="133">
        <f t="shared" si="37"/>
        <v>1.9927999999999998E-2</v>
      </c>
      <c r="O122" s="132">
        <f t="shared" si="38"/>
        <v>1.9562000000000003E-2</v>
      </c>
      <c r="P122" s="132">
        <f t="shared" si="39"/>
        <v>1.9604E-2</v>
      </c>
      <c r="Q122" s="132">
        <f t="shared" si="40"/>
        <v>0.02</v>
      </c>
      <c r="R122" s="132">
        <f t="shared" si="41"/>
        <v>2.1412E-2</v>
      </c>
      <c r="S122" s="134">
        <f t="shared" si="42"/>
        <v>1.9202E-2</v>
      </c>
      <c r="T122" s="132">
        <f t="shared" si="43"/>
        <v>1.3224E-2</v>
      </c>
      <c r="U122" s="132">
        <f t="shared" si="44"/>
        <v>9.8420000000000001E-3</v>
      </c>
      <c r="V122" s="132">
        <f t="shared" si="45"/>
        <v>6.888E-3</v>
      </c>
      <c r="W122" s="132">
        <f t="shared" si="46"/>
        <v>7.5699999999999986E-3</v>
      </c>
      <c r="X122" s="132">
        <f t="shared" si="47"/>
        <v>1.4396000000000001E-2</v>
      </c>
      <c r="Y122" s="132">
        <f t="shared" si="48"/>
        <v>2.1090000000000001E-2</v>
      </c>
    </row>
    <row r="123" spans="3:25" s="101" customFormat="1" ht="20.149999999999999" customHeight="1" thickBot="1" x14ac:dyDescent="0.3">
      <c r="C123" s="106"/>
      <c r="D123" s="128">
        <f t="shared" si="27"/>
        <v>2093</v>
      </c>
      <c r="E123" s="132">
        <f t="shared" si="28"/>
        <v>1.9826E-2</v>
      </c>
      <c r="F123" s="132">
        <f t="shared" si="29"/>
        <v>1.7469999999999999E-2</v>
      </c>
      <c r="G123" s="132">
        <f t="shared" si="30"/>
        <v>1.9729999999999998E-2</v>
      </c>
      <c r="H123" s="132">
        <f t="shared" si="31"/>
        <v>2.0284000000000003E-2</v>
      </c>
      <c r="I123" s="132">
        <f t="shared" si="32"/>
        <v>1.9981999999999996E-2</v>
      </c>
      <c r="J123" s="132">
        <f t="shared" si="33"/>
        <v>2.0148000000000003E-2</v>
      </c>
      <c r="K123" s="132">
        <f t="shared" si="34"/>
        <v>2.0550000000000002E-2</v>
      </c>
      <c r="L123" s="132">
        <f t="shared" si="35"/>
        <v>1.9740000000000001E-2</v>
      </c>
      <c r="M123" s="132">
        <f t="shared" si="36"/>
        <v>1.7686E-2</v>
      </c>
      <c r="N123" s="133">
        <f t="shared" si="37"/>
        <v>1.9927999999999998E-2</v>
      </c>
      <c r="O123" s="132">
        <f t="shared" si="38"/>
        <v>1.9562000000000003E-2</v>
      </c>
      <c r="P123" s="132">
        <f t="shared" si="39"/>
        <v>1.9604E-2</v>
      </c>
      <c r="Q123" s="132">
        <f t="shared" si="40"/>
        <v>0.02</v>
      </c>
      <c r="R123" s="132">
        <f t="shared" si="41"/>
        <v>2.1412E-2</v>
      </c>
      <c r="S123" s="134">
        <f t="shared" si="42"/>
        <v>1.9202E-2</v>
      </c>
      <c r="T123" s="132">
        <f t="shared" si="43"/>
        <v>1.3224E-2</v>
      </c>
      <c r="U123" s="132">
        <f t="shared" si="44"/>
        <v>9.8420000000000001E-3</v>
      </c>
      <c r="V123" s="132">
        <f t="shared" si="45"/>
        <v>6.888E-3</v>
      </c>
      <c r="W123" s="132">
        <f t="shared" si="46"/>
        <v>7.5699999999999986E-3</v>
      </c>
      <c r="X123" s="132">
        <f t="shared" si="47"/>
        <v>1.4396000000000001E-2</v>
      </c>
      <c r="Y123" s="132">
        <f t="shared" si="48"/>
        <v>2.1090000000000001E-2</v>
      </c>
    </row>
    <row r="124" spans="3:25" s="101" customFormat="1" ht="20.149999999999999" customHeight="1" thickBot="1" x14ac:dyDescent="0.3">
      <c r="C124" s="106"/>
      <c r="D124" s="128">
        <f t="shared" si="27"/>
        <v>2094</v>
      </c>
      <c r="E124" s="132">
        <f t="shared" si="28"/>
        <v>1.9826E-2</v>
      </c>
      <c r="F124" s="132">
        <f t="shared" si="29"/>
        <v>1.7469999999999999E-2</v>
      </c>
      <c r="G124" s="132">
        <f t="shared" si="30"/>
        <v>1.9729999999999998E-2</v>
      </c>
      <c r="H124" s="132">
        <f t="shared" si="31"/>
        <v>2.0284000000000003E-2</v>
      </c>
      <c r="I124" s="132">
        <f t="shared" si="32"/>
        <v>1.9981999999999996E-2</v>
      </c>
      <c r="J124" s="132">
        <f t="shared" si="33"/>
        <v>2.0148000000000003E-2</v>
      </c>
      <c r="K124" s="132">
        <f t="shared" si="34"/>
        <v>2.0550000000000002E-2</v>
      </c>
      <c r="L124" s="132">
        <f t="shared" si="35"/>
        <v>1.9740000000000001E-2</v>
      </c>
      <c r="M124" s="132">
        <f t="shared" si="36"/>
        <v>1.7686E-2</v>
      </c>
      <c r="N124" s="133">
        <f t="shared" si="37"/>
        <v>1.9927999999999998E-2</v>
      </c>
      <c r="O124" s="132">
        <f t="shared" si="38"/>
        <v>1.9562000000000003E-2</v>
      </c>
      <c r="P124" s="132">
        <f t="shared" si="39"/>
        <v>1.9604E-2</v>
      </c>
      <c r="Q124" s="132">
        <f t="shared" si="40"/>
        <v>0.02</v>
      </c>
      <c r="R124" s="132">
        <f t="shared" si="41"/>
        <v>2.1412E-2</v>
      </c>
      <c r="S124" s="134">
        <f t="shared" si="42"/>
        <v>1.9202E-2</v>
      </c>
      <c r="T124" s="132">
        <f t="shared" si="43"/>
        <v>1.3224E-2</v>
      </c>
      <c r="U124" s="132">
        <f t="shared" si="44"/>
        <v>9.8420000000000001E-3</v>
      </c>
      <c r="V124" s="132">
        <f t="shared" si="45"/>
        <v>6.888E-3</v>
      </c>
      <c r="W124" s="132">
        <f t="shared" si="46"/>
        <v>7.5699999999999986E-3</v>
      </c>
      <c r="X124" s="132">
        <f t="shared" si="47"/>
        <v>1.4396000000000001E-2</v>
      </c>
      <c r="Y124" s="132">
        <f t="shared" si="48"/>
        <v>2.1090000000000001E-2</v>
      </c>
    </row>
    <row r="125" spans="3:25" s="101" customFormat="1" ht="20.149999999999999" customHeight="1" thickBot="1" x14ac:dyDescent="0.3">
      <c r="C125" s="106"/>
      <c r="D125" s="128">
        <f t="shared" si="27"/>
        <v>2095</v>
      </c>
      <c r="E125" s="132">
        <f t="shared" si="28"/>
        <v>1.9826E-2</v>
      </c>
      <c r="F125" s="132">
        <f t="shared" si="29"/>
        <v>1.7469999999999999E-2</v>
      </c>
      <c r="G125" s="132">
        <f t="shared" si="30"/>
        <v>1.9729999999999998E-2</v>
      </c>
      <c r="H125" s="132">
        <f t="shared" si="31"/>
        <v>2.0284000000000003E-2</v>
      </c>
      <c r="I125" s="132">
        <f t="shared" si="32"/>
        <v>1.9981999999999996E-2</v>
      </c>
      <c r="J125" s="132">
        <f t="shared" si="33"/>
        <v>2.0148000000000003E-2</v>
      </c>
      <c r="K125" s="132">
        <f t="shared" si="34"/>
        <v>2.0550000000000002E-2</v>
      </c>
      <c r="L125" s="132">
        <f t="shared" si="35"/>
        <v>1.9740000000000001E-2</v>
      </c>
      <c r="M125" s="132">
        <f t="shared" si="36"/>
        <v>1.7686E-2</v>
      </c>
      <c r="N125" s="133">
        <f t="shared" si="37"/>
        <v>1.9927999999999998E-2</v>
      </c>
      <c r="O125" s="132">
        <f t="shared" si="38"/>
        <v>1.9562000000000003E-2</v>
      </c>
      <c r="P125" s="132">
        <f t="shared" si="39"/>
        <v>1.9604E-2</v>
      </c>
      <c r="Q125" s="132">
        <f t="shared" si="40"/>
        <v>0.02</v>
      </c>
      <c r="R125" s="132">
        <f t="shared" si="41"/>
        <v>2.1412E-2</v>
      </c>
      <c r="S125" s="134">
        <f t="shared" si="42"/>
        <v>1.9202E-2</v>
      </c>
      <c r="T125" s="132">
        <f t="shared" si="43"/>
        <v>1.3224E-2</v>
      </c>
      <c r="U125" s="132">
        <f t="shared" si="44"/>
        <v>9.8420000000000001E-3</v>
      </c>
      <c r="V125" s="132">
        <f t="shared" si="45"/>
        <v>6.888E-3</v>
      </c>
      <c r="W125" s="132">
        <f t="shared" si="46"/>
        <v>7.5699999999999986E-3</v>
      </c>
      <c r="X125" s="132">
        <f t="shared" si="47"/>
        <v>1.4396000000000001E-2</v>
      </c>
      <c r="Y125" s="132">
        <f t="shared" si="48"/>
        <v>2.1090000000000001E-2</v>
      </c>
    </row>
    <row r="126" spans="3:25" s="101" customFormat="1" ht="20.149999999999999" customHeight="1" thickBot="1" x14ac:dyDescent="0.3">
      <c r="C126" s="106"/>
      <c r="D126" s="128">
        <f t="shared" si="27"/>
        <v>2096</v>
      </c>
      <c r="E126" s="132">
        <f t="shared" si="28"/>
        <v>1.9826E-2</v>
      </c>
      <c r="F126" s="132">
        <f t="shared" si="29"/>
        <v>1.7469999999999999E-2</v>
      </c>
      <c r="G126" s="132">
        <f t="shared" si="30"/>
        <v>1.9729999999999998E-2</v>
      </c>
      <c r="H126" s="132">
        <f t="shared" si="31"/>
        <v>2.0284000000000003E-2</v>
      </c>
      <c r="I126" s="132">
        <f t="shared" si="32"/>
        <v>1.9981999999999996E-2</v>
      </c>
      <c r="J126" s="132">
        <f t="shared" si="33"/>
        <v>2.0148000000000003E-2</v>
      </c>
      <c r="K126" s="132">
        <f t="shared" si="34"/>
        <v>2.0550000000000002E-2</v>
      </c>
      <c r="L126" s="132">
        <f t="shared" si="35"/>
        <v>1.9740000000000001E-2</v>
      </c>
      <c r="M126" s="132">
        <f t="shared" si="36"/>
        <v>1.7686E-2</v>
      </c>
      <c r="N126" s="133">
        <f t="shared" si="37"/>
        <v>1.9927999999999998E-2</v>
      </c>
      <c r="O126" s="132">
        <f t="shared" si="38"/>
        <v>1.9562000000000003E-2</v>
      </c>
      <c r="P126" s="132">
        <f t="shared" si="39"/>
        <v>1.9604E-2</v>
      </c>
      <c r="Q126" s="132">
        <f t="shared" si="40"/>
        <v>0.02</v>
      </c>
      <c r="R126" s="132">
        <f t="shared" si="41"/>
        <v>2.1412E-2</v>
      </c>
      <c r="S126" s="134">
        <f t="shared" si="42"/>
        <v>1.9202E-2</v>
      </c>
      <c r="T126" s="132">
        <f t="shared" si="43"/>
        <v>1.3224E-2</v>
      </c>
      <c r="U126" s="132">
        <f t="shared" si="44"/>
        <v>9.8420000000000001E-3</v>
      </c>
      <c r="V126" s="132">
        <f t="shared" si="45"/>
        <v>6.888E-3</v>
      </c>
      <c r="W126" s="132">
        <f t="shared" si="46"/>
        <v>7.5699999999999986E-3</v>
      </c>
      <c r="X126" s="132">
        <f t="shared" si="47"/>
        <v>1.4396000000000001E-2</v>
      </c>
      <c r="Y126" s="132">
        <f t="shared" si="48"/>
        <v>2.1090000000000001E-2</v>
      </c>
    </row>
    <row r="127" spans="3:25" s="101" customFormat="1" ht="20.149999999999999" customHeight="1" thickBot="1" x14ac:dyDescent="0.3">
      <c r="C127" s="106"/>
      <c r="D127" s="128">
        <f t="shared" si="27"/>
        <v>2097</v>
      </c>
      <c r="E127" s="132">
        <f t="shared" si="28"/>
        <v>1.9826E-2</v>
      </c>
      <c r="F127" s="132">
        <f t="shared" si="29"/>
        <v>1.7469999999999999E-2</v>
      </c>
      <c r="G127" s="132">
        <f t="shared" si="30"/>
        <v>1.9729999999999998E-2</v>
      </c>
      <c r="H127" s="132">
        <f t="shared" si="31"/>
        <v>2.0284000000000003E-2</v>
      </c>
      <c r="I127" s="132">
        <f t="shared" si="32"/>
        <v>1.9981999999999996E-2</v>
      </c>
      <c r="J127" s="132">
        <f t="shared" si="33"/>
        <v>2.0148000000000003E-2</v>
      </c>
      <c r="K127" s="132">
        <f t="shared" si="34"/>
        <v>2.0550000000000002E-2</v>
      </c>
      <c r="L127" s="132">
        <f t="shared" si="35"/>
        <v>1.9740000000000001E-2</v>
      </c>
      <c r="M127" s="132">
        <f t="shared" si="36"/>
        <v>1.7686E-2</v>
      </c>
      <c r="N127" s="133">
        <f t="shared" si="37"/>
        <v>1.9927999999999998E-2</v>
      </c>
      <c r="O127" s="132">
        <f t="shared" si="38"/>
        <v>1.9562000000000003E-2</v>
      </c>
      <c r="P127" s="132">
        <f t="shared" si="39"/>
        <v>1.9604E-2</v>
      </c>
      <c r="Q127" s="132">
        <f t="shared" si="40"/>
        <v>0.02</v>
      </c>
      <c r="R127" s="132">
        <f t="shared" si="41"/>
        <v>2.1412E-2</v>
      </c>
      <c r="S127" s="134">
        <f t="shared" si="42"/>
        <v>1.9202E-2</v>
      </c>
      <c r="T127" s="132">
        <f t="shared" si="43"/>
        <v>1.3224E-2</v>
      </c>
      <c r="U127" s="132">
        <f t="shared" si="44"/>
        <v>9.8420000000000001E-3</v>
      </c>
      <c r="V127" s="132">
        <f t="shared" si="45"/>
        <v>6.888E-3</v>
      </c>
      <c r="W127" s="132">
        <f t="shared" si="46"/>
        <v>7.5699999999999986E-3</v>
      </c>
      <c r="X127" s="132">
        <f t="shared" si="47"/>
        <v>1.4396000000000001E-2</v>
      </c>
      <c r="Y127" s="132">
        <f t="shared" si="48"/>
        <v>2.1090000000000001E-2</v>
      </c>
    </row>
    <row r="128" spans="3:25" s="101" customFormat="1" ht="20.149999999999999" customHeight="1" thickBot="1" x14ac:dyDescent="0.3">
      <c r="C128" s="106"/>
      <c r="D128" s="128">
        <f t="shared" si="27"/>
        <v>2098</v>
      </c>
      <c r="E128" s="132">
        <f t="shared" si="28"/>
        <v>1.9826E-2</v>
      </c>
      <c r="F128" s="132">
        <f t="shared" si="29"/>
        <v>1.7469999999999999E-2</v>
      </c>
      <c r="G128" s="132">
        <f t="shared" si="30"/>
        <v>1.9729999999999998E-2</v>
      </c>
      <c r="H128" s="132">
        <f t="shared" si="31"/>
        <v>2.0284000000000003E-2</v>
      </c>
      <c r="I128" s="132">
        <f t="shared" si="32"/>
        <v>1.9981999999999996E-2</v>
      </c>
      <c r="J128" s="132">
        <f t="shared" si="33"/>
        <v>2.0148000000000003E-2</v>
      </c>
      <c r="K128" s="132">
        <f t="shared" si="34"/>
        <v>2.0550000000000002E-2</v>
      </c>
      <c r="L128" s="132">
        <f t="shared" si="35"/>
        <v>1.9740000000000001E-2</v>
      </c>
      <c r="M128" s="132">
        <f t="shared" si="36"/>
        <v>1.7686E-2</v>
      </c>
      <c r="N128" s="133">
        <f t="shared" si="37"/>
        <v>1.9927999999999998E-2</v>
      </c>
      <c r="O128" s="132">
        <f t="shared" si="38"/>
        <v>1.9562000000000003E-2</v>
      </c>
      <c r="P128" s="132">
        <f t="shared" si="39"/>
        <v>1.9604E-2</v>
      </c>
      <c r="Q128" s="132">
        <f t="shared" si="40"/>
        <v>0.02</v>
      </c>
      <c r="R128" s="132">
        <f t="shared" si="41"/>
        <v>2.1412E-2</v>
      </c>
      <c r="S128" s="134">
        <f t="shared" si="42"/>
        <v>1.9202E-2</v>
      </c>
      <c r="T128" s="132">
        <f t="shared" si="43"/>
        <v>1.3224E-2</v>
      </c>
      <c r="U128" s="132">
        <f t="shared" si="44"/>
        <v>9.8420000000000001E-3</v>
      </c>
      <c r="V128" s="132">
        <f t="shared" si="45"/>
        <v>6.888E-3</v>
      </c>
      <c r="W128" s="132">
        <f t="shared" si="46"/>
        <v>7.5699999999999986E-3</v>
      </c>
      <c r="X128" s="132">
        <f t="shared" si="47"/>
        <v>1.4396000000000001E-2</v>
      </c>
      <c r="Y128" s="132">
        <f t="shared" si="48"/>
        <v>2.1090000000000001E-2</v>
      </c>
    </row>
    <row r="129" spans="3:25" s="101" customFormat="1" ht="20.149999999999999" customHeight="1" thickBot="1" x14ac:dyDescent="0.3">
      <c r="C129" s="106"/>
      <c r="D129" s="128">
        <f t="shared" si="27"/>
        <v>2099</v>
      </c>
      <c r="E129" s="132">
        <f t="shared" si="28"/>
        <v>1.9826E-2</v>
      </c>
      <c r="F129" s="132">
        <f t="shared" si="29"/>
        <v>1.7469999999999999E-2</v>
      </c>
      <c r="G129" s="132">
        <f t="shared" si="30"/>
        <v>1.9729999999999998E-2</v>
      </c>
      <c r="H129" s="132">
        <f t="shared" si="31"/>
        <v>2.0284000000000003E-2</v>
      </c>
      <c r="I129" s="132">
        <f t="shared" si="32"/>
        <v>1.9981999999999996E-2</v>
      </c>
      <c r="J129" s="132">
        <f t="shared" si="33"/>
        <v>2.0148000000000003E-2</v>
      </c>
      <c r="K129" s="132">
        <f t="shared" si="34"/>
        <v>2.0550000000000002E-2</v>
      </c>
      <c r="L129" s="132">
        <f t="shared" si="35"/>
        <v>1.9740000000000001E-2</v>
      </c>
      <c r="M129" s="132">
        <f t="shared" si="36"/>
        <v>1.7686E-2</v>
      </c>
      <c r="N129" s="133">
        <f t="shared" si="37"/>
        <v>1.9927999999999998E-2</v>
      </c>
      <c r="O129" s="132">
        <f t="shared" si="38"/>
        <v>1.9562000000000003E-2</v>
      </c>
      <c r="P129" s="132">
        <f t="shared" si="39"/>
        <v>1.9604E-2</v>
      </c>
      <c r="Q129" s="132">
        <f t="shared" si="40"/>
        <v>0.02</v>
      </c>
      <c r="R129" s="132">
        <f t="shared" si="41"/>
        <v>2.1412E-2</v>
      </c>
      <c r="S129" s="134">
        <f t="shared" si="42"/>
        <v>1.9202E-2</v>
      </c>
      <c r="T129" s="132">
        <f t="shared" si="43"/>
        <v>1.3224E-2</v>
      </c>
      <c r="U129" s="132">
        <f t="shared" si="44"/>
        <v>9.8420000000000001E-3</v>
      </c>
      <c r="V129" s="132">
        <f t="shared" si="45"/>
        <v>6.888E-3</v>
      </c>
      <c r="W129" s="132">
        <f t="shared" si="46"/>
        <v>7.5699999999999986E-3</v>
      </c>
      <c r="X129" s="132">
        <f t="shared" si="47"/>
        <v>1.4396000000000001E-2</v>
      </c>
      <c r="Y129" s="132">
        <f t="shared" si="48"/>
        <v>2.1090000000000001E-2</v>
      </c>
    </row>
    <row r="130" spans="3:25" s="101" customFormat="1" ht="20.149999999999999" customHeight="1" thickBot="1" x14ac:dyDescent="0.3">
      <c r="C130" s="111"/>
      <c r="D130" s="128">
        <f t="shared" si="27"/>
        <v>2100</v>
      </c>
      <c r="E130" s="132">
        <f t="shared" si="28"/>
        <v>1.9826E-2</v>
      </c>
      <c r="F130" s="132">
        <f t="shared" si="29"/>
        <v>1.7469999999999999E-2</v>
      </c>
      <c r="G130" s="132">
        <f t="shared" si="30"/>
        <v>1.9729999999999998E-2</v>
      </c>
      <c r="H130" s="132">
        <f t="shared" si="31"/>
        <v>2.0284000000000003E-2</v>
      </c>
      <c r="I130" s="132">
        <f t="shared" si="32"/>
        <v>1.9981999999999996E-2</v>
      </c>
      <c r="J130" s="132">
        <f t="shared" si="33"/>
        <v>2.0148000000000003E-2</v>
      </c>
      <c r="K130" s="132">
        <f t="shared" si="34"/>
        <v>2.0550000000000002E-2</v>
      </c>
      <c r="L130" s="132">
        <f t="shared" si="35"/>
        <v>1.9740000000000001E-2</v>
      </c>
      <c r="M130" s="132">
        <f t="shared" si="36"/>
        <v>1.7686E-2</v>
      </c>
      <c r="N130" s="133">
        <f t="shared" si="37"/>
        <v>1.9927999999999998E-2</v>
      </c>
      <c r="O130" s="132">
        <f t="shared" si="38"/>
        <v>1.9562000000000003E-2</v>
      </c>
      <c r="P130" s="132">
        <f t="shared" si="39"/>
        <v>1.9604E-2</v>
      </c>
      <c r="Q130" s="132">
        <f t="shared" si="40"/>
        <v>0.02</v>
      </c>
      <c r="R130" s="132">
        <f t="shared" si="41"/>
        <v>2.1412E-2</v>
      </c>
      <c r="S130" s="134">
        <f t="shared" si="42"/>
        <v>1.9202E-2</v>
      </c>
      <c r="T130" s="132">
        <f t="shared" si="43"/>
        <v>1.3224E-2</v>
      </c>
      <c r="U130" s="132">
        <f t="shared" si="44"/>
        <v>9.8420000000000001E-3</v>
      </c>
      <c r="V130" s="132">
        <f t="shared" si="45"/>
        <v>6.888E-3</v>
      </c>
      <c r="W130" s="132">
        <f t="shared" si="46"/>
        <v>7.5699999999999986E-3</v>
      </c>
      <c r="X130" s="132">
        <f t="shared" si="47"/>
        <v>1.4396000000000001E-2</v>
      </c>
      <c r="Y130" s="132">
        <f t="shared" si="48"/>
        <v>2.1090000000000001E-2</v>
      </c>
    </row>
    <row r="133" spans="3:25" hidden="1" outlineLevel="1" x14ac:dyDescent="0.3"/>
    <row r="134" spans="3:25" hidden="1" outlineLevel="1" x14ac:dyDescent="0.3"/>
    <row r="135" spans="3:25" hidden="1" outlineLevel="1" x14ac:dyDescent="0.3">
      <c r="D135" s="135" t="s">
        <v>22</v>
      </c>
      <c r="E135" s="136"/>
      <c r="F135" s="136"/>
      <c r="G135" s="137"/>
      <c r="H135" s="138"/>
      <c r="I135" s="139"/>
    </row>
    <row r="136" spans="3:25" hidden="1" outlineLevel="1" x14ac:dyDescent="0.3">
      <c r="D136" s="167" t="s">
        <v>80</v>
      </c>
      <c r="E136" s="136"/>
      <c r="F136" s="140"/>
      <c r="G136" s="141" t="str">
        <f>CONCATENATE(Model!H9,Model!H10)</f>
        <v>United StatesInflation, Average Consumer Prices</v>
      </c>
      <c r="H136" s="142"/>
      <c r="I136" s="143"/>
    </row>
    <row r="137" spans="3:25" hidden="1" outlineLevel="1" x14ac:dyDescent="0.3">
      <c r="D137" s="144" t="s">
        <v>81</v>
      </c>
      <c r="E137" s="136"/>
      <c r="F137" s="140"/>
      <c r="G137" s="145" t="s">
        <v>82</v>
      </c>
      <c r="H137" s="146" t="s">
        <v>83</v>
      </c>
    </row>
    <row r="138" spans="3:25" hidden="1" outlineLevel="1" x14ac:dyDescent="0.3">
      <c r="D138" s="147" t="s">
        <v>77</v>
      </c>
      <c r="E138" s="136"/>
      <c r="F138" s="140"/>
      <c r="G138" s="148" t="s">
        <v>10</v>
      </c>
      <c r="H138" s="149" t="s">
        <v>24</v>
      </c>
    </row>
    <row r="139" spans="3:25" hidden="1" outlineLevel="1" x14ac:dyDescent="0.3">
      <c r="D139" s="147" t="s">
        <v>78</v>
      </c>
      <c r="E139" s="136"/>
      <c r="F139" s="140"/>
      <c r="G139" s="148" t="s">
        <v>12</v>
      </c>
      <c r="H139" s="149" t="s">
        <v>25</v>
      </c>
    </row>
    <row r="140" spans="3:25" hidden="1" outlineLevel="1" x14ac:dyDescent="0.3">
      <c r="D140" s="147" t="s">
        <v>79</v>
      </c>
      <c r="E140" s="136"/>
      <c r="F140" s="140"/>
      <c r="G140" s="148" t="s">
        <v>13</v>
      </c>
      <c r="H140" s="149" t="s">
        <v>25</v>
      </c>
    </row>
    <row r="141" spans="3:25" hidden="1" outlineLevel="1" x14ac:dyDescent="0.3">
      <c r="D141" s="99"/>
      <c r="G141" s="148" t="s">
        <v>14</v>
      </c>
      <c r="H141" s="149" t="s">
        <v>25</v>
      </c>
    </row>
    <row r="142" spans="3:25" hidden="1" outlineLevel="1" x14ac:dyDescent="0.3">
      <c r="D142" s="99"/>
      <c r="G142" s="148" t="s">
        <v>15</v>
      </c>
      <c r="H142" s="149" t="s">
        <v>27</v>
      </c>
    </row>
    <row r="143" spans="3:25" hidden="1" outlineLevel="1" x14ac:dyDescent="0.3">
      <c r="D143" s="99"/>
      <c r="G143" s="148" t="s">
        <v>16</v>
      </c>
      <c r="H143" s="149" t="s">
        <v>28</v>
      </c>
    </row>
    <row r="144" spans="3:25" hidden="1" outlineLevel="1" x14ac:dyDescent="0.3">
      <c r="D144" s="99"/>
      <c r="G144" s="148" t="s">
        <v>17</v>
      </c>
      <c r="H144" s="149" t="s">
        <v>26</v>
      </c>
    </row>
    <row r="145" hidden="1" outlineLevel="1" x14ac:dyDescent="0.3"/>
    <row r="146" collapsed="1" x14ac:dyDescent="0.3"/>
  </sheetData>
  <sheetProtection algorithmName="SHA-512" hashValue="DWQqyzh2MK0a4lIvEq+xrxxqGpflOAnYS86IMKaMNNN4nXUkq8VIWD9z9U1LbmSKipLGUejSrTCQh+oAo53kYw==" saltValue="k7UHrhPMDoZG8yDS3ZtHDg==" spinCount="100000" sheet="1" formatCells="0" formatColumns="0" formatRows="0" insertColumns="0" insertRows="0" insertHyperlinks="0" deleteColumns="0" deleteRows="0" sort="0" autoFilter="0" pivotTables="0"/>
  <mergeCells count="3">
    <mergeCell ref="C55:C59"/>
    <mergeCell ref="C60:C74"/>
    <mergeCell ref="C10:C19"/>
  </mergeCells>
  <pageMargins left="0.7" right="0.7" top="0.75" bottom="0.75" header="0.3" footer="0.3"/>
  <pageSetup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RRM Intro</vt:lpstr>
      <vt:lpstr>Model Intro</vt:lpstr>
      <vt:lpstr>Model</vt:lpstr>
      <vt:lpstr>Data</vt:lpstr>
      <vt:lpstr>Cover!Print_Area</vt:lpstr>
      <vt:lpstr>Data!Print_Area</vt:lpstr>
      <vt:lpstr>Model!Print_Area</vt:lpstr>
      <vt:lpstr>'Model Intro'!Print_Area</vt:lpstr>
      <vt:lpstr>'RRM Intro'!Print_Area</vt:lpstr>
    </vt:vector>
  </TitlesOfParts>
  <Company>New Market Solutions,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Harder</dc:creator>
  <cp:lastModifiedBy>Lucas Harder</cp:lastModifiedBy>
  <cp:lastPrinted>2025-04-23T14:45:02Z</cp:lastPrinted>
  <dcterms:created xsi:type="dcterms:W3CDTF">2003-03-20T23:18:56Z</dcterms:created>
  <dcterms:modified xsi:type="dcterms:W3CDTF">2025-04-25T08:55:21Z</dcterms:modified>
</cp:coreProperties>
</file>